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Years 6 - 10 Demonstration" sheetId="4" r:id="rId1"/>
  </sheets>
  <externalReferences>
    <externalReference r:id="rId2"/>
  </externalReferences>
  <definedNames>
    <definedName name="_xlnm.Print_Area" localSheetId="0">'Years 6 - 10 Demonstration'!$A$2:$BA$40</definedName>
    <definedName name="_xlnm.Print_Titles" localSheetId="0">'Years 6 - 10 Demonstration'!$A:$C</definedName>
  </definedNames>
  <calcPr calcId="145621"/>
</workbook>
</file>

<file path=xl/calcChain.xml><?xml version="1.0" encoding="utf-8"?>
<calcChain xmlns="http://schemas.openxmlformats.org/spreadsheetml/2006/main">
  <c r="O4" i="4" l="1"/>
  <c r="Q4" i="4"/>
  <c r="T4" i="4"/>
  <c r="V4" i="4"/>
  <c r="Y4" i="4"/>
  <c r="AA4" i="4"/>
  <c r="AD4" i="4"/>
  <c r="AF4" i="4"/>
  <c r="AI4" i="4"/>
  <c r="AK4" i="4"/>
  <c r="AP4" i="4"/>
  <c r="AU4" i="4"/>
  <c r="AZ4" i="4"/>
  <c r="E5" i="4"/>
  <c r="G5" i="4"/>
  <c r="J5" i="4"/>
  <c r="L5" i="4"/>
  <c r="O5" i="4"/>
  <c r="Q5" i="4"/>
  <c r="T5" i="4"/>
  <c r="V5" i="4"/>
  <c r="X5" i="4"/>
  <c r="Z5" i="4"/>
  <c r="Y5" i="4" s="1"/>
  <c r="AB5" i="4"/>
  <c r="AD5" i="4"/>
  <c r="AF5" i="4"/>
  <c r="AI5" i="4"/>
  <c r="AK5" i="4"/>
  <c r="AM5" i="4"/>
  <c r="AN5" i="4"/>
  <c r="AO5" i="4"/>
  <c r="AP5" i="4"/>
  <c r="AQ5" i="4"/>
  <c r="AU5" i="4"/>
  <c r="AZ5" i="4"/>
  <c r="E6" i="4"/>
  <c r="G6" i="4"/>
  <c r="J6" i="4"/>
  <c r="L6" i="4"/>
  <c r="O6" i="4"/>
  <c r="Q6" i="4"/>
  <c r="T6" i="4"/>
  <c r="V6" i="4"/>
  <c r="Y6" i="4"/>
  <c r="AA6" i="4"/>
  <c r="AD6" i="4"/>
  <c r="AF6" i="4"/>
  <c r="AI6" i="4"/>
  <c r="AK6" i="4"/>
  <c r="AP6" i="4"/>
  <c r="AU6" i="4"/>
  <c r="AZ6" i="4"/>
  <c r="E7" i="4"/>
  <c r="G7" i="4"/>
  <c r="J7" i="4"/>
  <c r="L7" i="4"/>
  <c r="O7" i="4"/>
  <c r="Q7" i="4"/>
  <c r="T7" i="4"/>
  <c r="V7" i="4"/>
  <c r="Y7" i="4"/>
  <c r="AA7" i="4"/>
  <c r="AD7" i="4"/>
  <c r="AF7" i="4"/>
  <c r="AI7" i="4"/>
  <c r="AK7" i="4"/>
  <c r="AL7" i="4"/>
  <c r="AP7" i="4"/>
  <c r="AU7" i="4"/>
  <c r="AZ7" i="4"/>
  <c r="E8" i="4"/>
  <c r="G8" i="4"/>
  <c r="J8" i="4"/>
  <c r="L8" i="4"/>
  <c r="O8" i="4"/>
  <c r="Q8" i="4"/>
  <c r="T8" i="4"/>
  <c r="V8" i="4"/>
  <c r="Y8" i="4"/>
  <c r="AA8" i="4"/>
  <c r="AD8" i="4"/>
  <c r="AF8" i="4"/>
  <c r="AI8" i="4"/>
  <c r="AK8" i="4"/>
  <c r="AP8" i="4"/>
  <c r="AU8" i="4"/>
  <c r="AZ8" i="4"/>
  <c r="E9" i="4"/>
  <c r="G9" i="4"/>
  <c r="J9" i="4"/>
  <c r="L9" i="4"/>
  <c r="O9" i="4"/>
  <c r="Q9" i="4"/>
  <c r="T9" i="4"/>
  <c r="V9" i="4"/>
  <c r="Y9" i="4"/>
  <c r="AA9" i="4"/>
  <c r="AD9" i="4"/>
  <c r="AF9" i="4"/>
  <c r="AI9" i="4"/>
  <c r="AK9" i="4"/>
  <c r="AP9" i="4"/>
  <c r="AU9" i="4"/>
  <c r="AZ9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AM11" i="4"/>
  <c r="AN11" i="4"/>
  <c r="AO11" i="4"/>
  <c r="AP11" i="4"/>
  <c r="AQ11" i="4"/>
  <c r="AR11" i="4"/>
  <c r="AS11" i="4"/>
  <c r="AT11" i="4"/>
  <c r="AW11" i="4"/>
  <c r="AX11" i="4"/>
  <c r="AY11" i="4"/>
  <c r="AM12" i="4"/>
  <c r="AN12" i="4"/>
  <c r="AO12" i="4"/>
  <c r="AP12" i="4"/>
  <c r="AQ12" i="4"/>
  <c r="AS12" i="4"/>
  <c r="AU12" i="4"/>
  <c r="AX12" i="4"/>
  <c r="AZ12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AD14" i="4"/>
  <c r="AF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E15" i="4"/>
  <c r="G15" i="4"/>
  <c r="J15" i="4"/>
  <c r="L15" i="4"/>
  <c r="O15" i="4"/>
  <c r="Q15" i="4"/>
  <c r="T15" i="4"/>
  <c r="V15" i="4"/>
  <c r="Y15" i="4"/>
  <c r="AA15" i="4"/>
  <c r="AD15" i="4"/>
  <c r="AF15" i="4"/>
  <c r="AI15" i="4"/>
  <c r="AK15" i="4"/>
  <c r="AN15" i="4"/>
  <c r="AP15" i="4"/>
  <c r="AR15" i="4"/>
  <c r="AS15" i="4"/>
  <c r="AT15" i="4"/>
  <c r="AU15" i="4"/>
  <c r="AV15" i="4"/>
  <c r="E16" i="4"/>
  <c r="G16" i="4"/>
  <c r="J16" i="4"/>
  <c r="L16" i="4"/>
  <c r="O16" i="4"/>
  <c r="Q16" i="4"/>
  <c r="T16" i="4"/>
  <c r="V16" i="4"/>
  <c r="Y16" i="4"/>
  <c r="AA16" i="4"/>
  <c r="AD16" i="4"/>
  <c r="AG16" i="4"/>
  <c r="AG22" i="4" s="1"/>
  <c r="AG24" i="4" s="1"/>
  <c r="AG32" i="4" s="1"/>
  <c r="AG34" i="4" s="1"/>
  <c r="AH16" i="4"/>
  <c r="AJ16" i="4"/>
  <c r="AI16" i="4" s="1"/>
  <c r="AK16" i="4"/>
  <c r="AL16" i="4"/>
  <c r="AM16" i="4"/>
  <c r="AN16" i="4"/>
  <c r="AO16" i="4"/>
  <c r="AP16" i="4"/>
  <c r="AQ16" i="4"/>
  <c r="AR16" i="4"/>
  <c r="AS16" i="4"/>
  <c r="AT16" i="4"/>
  <c r="AU16" i="4"/>
  <c r="AV16" i="4"/>
  <c r="E17" i="4"/>
  <c r="G17" i="4"/>
  <c r="J17" i="4"/>
  <c r="L17" i="4"/>
  <c r="O17" i="4"/>
  <c r="Q17" i="4"/>
  <c r="T17" i="4"/>
  <c r="V17" i="4"/>
  <c r="Y17" i="4"/>
  <c r="AA17" i="4"/>
  <c r="AD17" i="4"/>
  <c r="AF17" i="4"/>
  <c r="AI17" i="4"/>
  <c r="AK17" i="4"/>
  <c r="AM17" i="4"/>
  <c r="AN17" i="4"/>
  <c r="AO17" i="4"/>
  <c r="AP17" i="4"/>
  <c r="AQ17" i="4"/>
  <c r="AR17" i="4"/>
  <c r="AS17" i="4"/>
  <c r="AT17" i="4"/>
  <c r="AU17" i="4"/>
  <c r="AV17" i="4"/>
  <c r="AR18" i="4"/>
  <c r="AS18" i="4"/>
  <c r="AT18" i="4"/>
  <c r="AU18" i="4"/>
  <c r="AV18" i="4"/>
  <c r="AW18" i="4"/>
  <c r="AZ18" i="4"/>
  <c r="AR19" i="4"/>
  <c r="AS19" i="4"/>
  <c r="AT19" i="4"/>
  <c r="AU19" i="4"/>
  <c r="AV19" i="4"/>
  <c r="AW19" i="4"/>
  <c r="AX19" i="4"/>
  <c r="AY19" i="4"/>
  <c r="AZ19" i="4"/>
  <c r="BA19" i="4"/>
  <c r="AR20" i="4"/>
  <c r="AS20" i="4"/>
  <c r="AT20" i="4"/>
  <c r="AU20" i="4"/>
  <c r="AV20" i="4"/>
  <c r="AW20" i="4"/>
  <c r="AX20" i="4"/>
  <c r="AY20" i="4"/>
  <c r="AZ20" i="4"/>
  <c r="BA20" i="4"/>
  <c r="AR21" i="4"/>
  <c r="AS21" i="4"/>
  <c r="AT21" i="4"/>
  <c r="AU21" i="4"/>
  <c r="AV21" i="4"/>
  <c r="AW21" i="4"/>
  <c r="AX21" i="4"/>
  <c r="AY21" i="4"/>
  <c r="AZ21" i="4"/>
  <c r="BA21" i="4"/>
  <c r="H22" i="4"/>
  <c r="H24" i="4" s="1"/>
  <c r="H32" i="4" s="1"/>
  <c r="H34" i="4" s="1"/>
  <c r="H40" i="4" s="1"/>
  <c r="M22" i="4"/>
  <c r="M24" i="4" s="1"/>
  <c r="M32" i="4" s="1"/>
  <c r="M34" i="4" s="1"/>
  <c r="R22" i="4"/>
  <c r="W22" i="4"/>
  <c r="AB22" i="4"/>
  <c r="AL22" i="4"/>
  <c r="AQ23" i="4"/>
  <c r="AV23" i="4"/>
  <c r="BA23" i="4"/>
  <c r="R24" i="4"/>
  <c r="W24" i="4"/>
  <c r="AB24" i="4"/>
  <c r="AL24" i="4"/>
  <c r="H26" i="4"/>
  <c r="M26" i="4"/>
  <c r="R26" i="4"/>
  <c r="W26" i="4"/>
  <c r="AB26" i="4"/>
  <c r="AG26" i="4"/>
  <c r="AL26" i="4"/>
  <c r="R32" i="4"/>
  <c r="R34" i="4" s="1"/>
  <c r="W32" i="4"/>
  <c r="W34" i="4" s="1"/>
  <c r="AB32" i="4"/>
  <c r="AB34" i="4" s="1"/>
  <c r="AL32" i="4"/>
  <c r="H33" i="4"/>
  <c r="M33" i="4"/>
  <c r="R33" i="4"/>
  <c r="W33" i="4"/>
  <c r="AB33" i="4"/>
  <c r="AG33" i="4"/>
  <c r="AL33" i="4"/>
  <c r="AL34" i="4"/>
  <c r="H36" i="4"/>
  <c r="M36" i="4"/>
  <c r="R36" i="4"/>
  <c r="W36" i="4"/>
  <c r="AB36" i="4"/>
  <c r="AB38" i="4" s="1"/>
  <c r="AB40" i="4" s="1"/>
  <c r="AG36" i="4"/>
  <c r="AG38" i="4" s="1"/>
  <c r="AL36" i="4"/>
  <c r="AL38" i="4" s="1"/>
  <c r="AL40" i="4" s="1"/>
  <c r="H37" i="4"/>
  <c r="M37" i="4"/>
  <c r="R37" i="4"/>
  <c r="W37" i="4"/>
  <c r="W38" i="4" s="1"/>
  <c r="W40" i="4" s="1"/>
  <c r="AB37" i="4"/>
  <c r="AG37" i="4"/>
  <c r="AL37" i="4"/>
  <c r="H38" i="4"/>
  <c r="M38" i="4"/>
  <c r="R38" i="4"/>
  <c r="R40" i="4" s="1"/>
  <c r="M40" i="4" l="1"/>
  <c r="AG40" i="4"/>
  <c r="AF16" i="4"/>
  <c r="AA5" i="4"/>
  <c r="AR5" i="4" l="1"/>
  <c r="AW4" i="4"/>
  <c r="AM9" i="4"/>
  <c r="AM6" i="4"/>
  <c r="AW6" i="4"/>
  <c r="AM7" i="4" l="1"/>
  <c r="AR4" i="4"/>
  <c r="AM4" i="4"/>
  <c r="AW5" i="4"/>
  <c r="AR6" i="4"/>
  <c r="AS4" i="4"/>
  <c r="AN4" i="4"/>
  <c r="AX6" i="4"/>
  <c r="AN6" i="4"/>
  <c r="AS8" i="4"/>
  <c r="AS6" i="4"/>
  <c r="AX8" i="4"/>
  <c r="AN8" i="4"/>
  <c r="AS9" i="4"/>
  <c r="AN9" i="4"/>
  <c r="AX9" i="4"/>
  <c r="AX4" i="4" l="1"/>
  <c r="AS5" i="4" l="1"/>
  <c r="AR12" i="4"/>
  <c r="BA4" i="4"/>
  <c r="AY4" i="4"/>
  <c r="AR7" i="4"/>
  <c r="AW7" i="4"/>
  <c r="AV4" i="4"/>
  <c r="AT4" i="4"/>
  <c r="AQ4" i="4"/>
  <c r="AO4" i="4"/>
  <c r="AV11" i="4" l="1"/>
  <c r="AU11" i="4"/>
  <c r="AW12" i="4"/>
  <c r="AX5" i="4" l="1"/>
  <c r="BA11" i="4" l="1"/>
  <c r="AZ11" i="4"/>
  <c r="AM8" i="4" l="1"/>
  <c r="AR8" i="4" l="1"/>
  <c r="AQ8" i="4" l="1"/>
  <c r="AO8" i="4"/>
  <c r="AV8" i="4" l="1"/>
  <c r="AT8" i="4"/>
  <c r="AW8" i="4"/>
  <c r="BA8" i="4" l="1"/>
  <c r="AY8" i="4"/>
  <c r="BA28" i="4" l="1"/>
  <c r="BA36" i="4" s="1"/>
  <c r="BA38" i="4" s="1"/>
  <c r="AV28" i="4"/>
  <c r="AV36" i="4" s="1"/>
  <c r="AV38" i="4" s="1"/>
  <c r="AQ28" i="4"/>
  <c r="AQ36" i="4" s="1"/>
  <c r="AV27" i="4"/>
  <c r="AV33" i="4" s="1"/>
  <c r="AQ27" i="4"/>
  <c r="AQ33" i="4" s="1"/>
  <c r="BA27" i="4"/>
  <c r="BA33" i="4" s="1"/>
  <c r="BA29" i="4"/>
  <c r="BA37" i="4" s="1"/>
  <c r="AQ29" i="4"/>
  <c r="AQ37" i="4" s="1"/>
  <c r="AV29" i="4"/>
  <c r="AV37" i="4" s="1"/>
  <c r="AT5" i="4" l="1"/>
  <c r="AQ38" i="4"/>
  <c r="AV5" i="4"/>
  <c r="AT12" i="4"/>
  <c r="AY5" i="4"/>
  <c r="AY12" i="4" l="1"/>
  <c r="BA5" i="4"/>
  <c r="AV12" i="4"/>
  <c r="BA12" i="4" l="1"/>
  <c r="AW9" i="4"/>
  <c r="AT9" i="4" l="1"/>
  <c r="AR9" i="4"/>
  <c r="AO9" i="4"/>
  <c r="AY9" i="4"/>
  <c r="AV9" i="4" l="1"/>
  <c r="AQ9" i="4"/>
  <c r="BA9" i="4"/>
  <c r="AQ26" i="4" l="1"/>
  <c r="AN7" i="4"/>
  <c r="AM15" i="4"/>
  <c r="AT6" i="4"/>
  <c r="AO6" i="4"/>
  <c r="AQ25" i="4"/>
  <c r="AV26" i="4" l="1"/>
  <c r="AS7" i="4"/>
  <c r="AQ15" i="4"/>
  <c r="AO15" i="4"/>
  <c r="AY6" i="4"/>
  <c r="AV6" i="4"/>
  <c r="AO7" i="4"/>
  <c r="AV25" i="4"/>
  <c r="AQ6" i="4"/>
  <c r="BA26" i="4" l="1"/>
  <c r="AX7" i="4"/>
  <c r="BA6" i="4"/>
  <c r="AQ7" i="4"/>
  <c r="AQ22" i="4" s="1"/>
  <c r="AQ24" i="4" s="1"/>
  <c r="AQ32" i="4" s="1"/>
  <c r="AQ34" i="4" s="1"/>
  <c r="AQ40" i="4" s="1"/>
  <c r="AT7" i="4"/>
  <c r="BA25" i="4"/>
  <c r="AX18" i="4" l="1"/>
  <c r="AV7" i="4"/>
  <c r="AV22" i="4" s="1"/>
  <c r="AY7" i="4"/>
  <c r="AV24" i="4" l="1"/>
  <c r="AV32" i="4" s="1"/>
  <c r="AV34" i="4" s="1"/>
  <c r="AV40" i="4" s="1"/>
  <c r="BA18" i="4"/>
  <c r="BA22" i="4" s="1"/>
  <c r="BA24" i="4" s="1"/>
  <c r="BA32" i="4" s="1"/>
  <c r="BA34" i="4" s="1"/>
  <c r="BA40" i="4" s="1"/>
  <c r="AY18" i="4"/>
  <c r="BA7" i="4"/>
</calcChain>
</file>

<file path=xl/comments1.xml><?xml version="1.0" encoding="utf-8"?>
<comments xmlns="http://schemas.openxmlformats.org/spreadsheetml/2006/main">
  <authors>
    <author>ServUS</author>
    <author>Andrea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1/4/07 to 1/3/08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1/4/08 to 1/3/09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1/4/09 to 1/3/10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1/4/10 to 1/3/11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1/4/11 to 1/3/12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1/4/12 to 1/3/13</t>
        </r>
      </text>
    </comment>
    <comment ref="AH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1/4/13 to 1/3/14</t>
        </r>
      </text>
    </comment>
    <comment ref="AM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1/4/14 to 1/3/15</t>
        </r>
      </text>
    </comment>
    <comment ref="AR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1/4/15 to 1/3/16</t>
        </r>
      </text>
    </comment>
    <comment ref="AW2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1/4/16 to 1/3/17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Andrea:</t>
        </r>
        <r>
          <rPr>
            <sz val="9"/>
            <color indexed="81"/>
            <rFont val="Tahoma"/>
            <family val="2"/>
          </rPr>
          <t xml:space="preserve">
Line item updated with the modifier TU detail from the reports.</t>
        </r>
      </text>
    </comment>
    <comment ref="AL23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Updated all detail for services above and the the unduplicated participants based on the file ran on 4/1/2015.  The users were determined by counting the Member ID's.</t>
        </r>
      </text>
    </comment>
    <comment ref="AB25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The 372 is used to determine the total days of waiver coverage which is stated as the "Days of Waiver Enrollment"</t>
        </r>
      </text>
    </comment>
    <comment ref="AL25" authorId="0">
      <text>
        <r>
          <rPr>
            <b/>
            <sz val="9"/>
            <color indexed="81"/>
            <rFont val="Tahoma"/>
            <family val="2"/>
          </rPr>
          <t xml:space="preserve">Servus:
</t>
        </r>
        <r>
          <rPr>
            <sz val="9"/>
            <color indexed="81"/>
            <rFont val="Tahoma"/>
            <family val="2"/>
          </rPr>
          <t>The Total Days of Waiver Coverage needs to be updated. I have attempted to run the 372S Annual Reporting Home &amp; Community Based Svc's Report from Cognos several times.</t>
        </r>
      </text>
    </comment>
    <comment ref="AQ27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Do the amounts for the D',G &amp; G' for Year 8-10 need to be updated?
The trend for these amounts updated once the detail for Year 7 were updated on the Non-Factor D Back Up Tab</t>
        </r>
      </text>
    </comment>
    <comment ref="AG29" authorId="0">
      <text>
        <r>
          <rPr>
            <b/>
            <sz val="9"/>
            <color indexed="81"/>
            <rFont val="Tahoma"/>
            <family val="2"/>
          </rPr>
          <t>ServUS:</t>
        </r>
        <r>
          <rPr>
            <sz val="9"/>
            <color indexed="81"/>
            <rFont val="Tahoma"/>
            <family val="2"/>
          </rPr>
          <t xml:space="preserve">
Requested the revised reports to determine if the Draft information is correct. Entered the revised numbers.</t>
        </r>
      </text>
    </comment>
  </commentList>
</comments>
</file>

<file path=xl/sharedStrings.xml><?xml version="1.0" encoding="utf-8"?>
<sst xmlns="http://schemas.openxmlformats.org/spreadsheetml/2006/main" count="124" uniqueCount="59">
  <si>
    <t>Budget Neutral?</t>
  </si>
  <si>
    <t>TOTAL Factors G &amp; G'</t>
  </si>
  <si>
    <t>Factor G'</t>
  </si>
  <si>
    <t>Factor G</t>
  </si>
  <si>
    <t>TOTAL Factors D &amp; D'</t>
  </si>
  <si>
    <t>Factor D'</t>
  </si>
  <si>
    <t>Factor D</t>
  </si>
  <si>
    <t>Demonstration of Neutrality</t>
  </si>
  <si>
    <t>AVERAGE LENGTH OF STAY ON THE WAIVER</t>
  </si>
  <si>
    <t>Total Days of Waiver Coverage</t>
  </si>
  <si>
    <t>TOTAL UNDUPLICATED PARTICIPANTS</t>
  </si>
  <si>
    <t>GRAND TOTAL</t>
  </si>
  <si>
    <t>15 minutes</t>
  </si>
  <si>
    <t>visit</t>
  </si>
  <si>
    <t>Physical Therapy</t>
  </si>
  <si>
    <t>Occupational Therapy</t>
  </si>
  <si>
    <t>daily</t>
  </si>
  <si>
    <t>Adult Day Health</t>
  </si>
  <si>
    <t>month</t>
  </si>
  <si>
    <t>Case Management</t>
  </si>
  <si>
    <t>flat rate</t>
  </si>
  <si>
    <t>annual reassessment</t>
  </si>
  <si>
    <t>initial assessment</t>
  </si>
  <si>
    <t>Environ. Adapt.</t>
  </si>
  <si>
    <t>1 hour</t>
  </si>
  <si>
    <t>Chore Services</t>
  </si>
  <si>
    <t>Homemaker Serv.</t>
  </si>
  <si>
    <t>PDS Attendant Care &amp; Good/Services</t>
  </si>
  <si>
    <t>annual</t>
  </si>
  <si>
    <t>PDS Goods &amp; Serv.</t>
  </si>
  <si>
    <t>day</t>
  </si>
  <si>
    <t>18-24 hrs/day</t>
  </si>
  <si>
    <t>Respite</t>
  </si>
  <si>
    <t>1-17 hrs/day</t>
  </si>
  <si>
    <t>rental</t>
  </si>
  <si>
    <t>PERS</t>
  </si>
  <si>
    <t>installation</t>
  </si>
  <si>
    <t xml:space="preserve">PERS </t>
  </si>
  <si>
    <t>Personal Care</t>
  </si>
  <si>
    <t>Assisted Living</t>
  </si>
  <si>
    <t>Total Cost</t>
  </si>
  <si>
    <t>Avg. Cost/Unit</t>
  </si>
  <si>
    <t>Units</t>
  </si>
  <si>
    <t>Avg. Units per User</t>
  </si>
  <si>
    <t>Users</t>
  </si>
  <si>
    <t>Unit</t>
  </si>
  <si>
    <t>Distinction</t>
  </si>
  <si>
    <t>Service</t>
  </si>
  <si>
    <t>Current Waiver Period Year 5 (Previously Year 10)</t>
  </si>
  <si>
    <t>Current Waiver Period Year 4 (Previously Year 9)</t>
  </si>
  <si>
    <t>Current Waiver Period Year 3 (Previously Year 8)</t>
  </si>
  <si>
    <t>Current Waiver Period Year 2 (Previously Year 7)</t>
  </si>
  <si>
    <t>Current Waiver Period Year 1 (Previously Year 6)</t>
  </si>
  <si>
    <t>Previous Waiver Period Year 5 (Previously Year 5)</t>
  </si>
  <si>
    <t>Previous Waiver Period Year 4 (Previously Year 4)</t>
  </si>
  <si>
    <t>Previous Waiver Period Year 3 (Previously Year 3)</t>
  </si>
  <si>
    <t>Previous Waiver Period Year 2 (Previously Year 2)</t>
  </si>
  <si>
    <t>Previous Waiver Period Year 1 (Previously Year 1)</t>
  </si>
  <si>
    <t>EPD Waiver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</si>
</sst>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\(#,##0.0\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7" fontId="0" fillId="0" borderId="0" xfId="0" applyNumberFormat="1"/>
    <xf numFmtId="7" fontId="3" fillId="0" borderId="0" xfId="0" applyNumberFormat="1" applyFont="1"/>
    <xf numFmtId="37" fontId="0" fillId="0" borderId="0" xfId="0" applyNumberFormat="1" applyAlignment="1">
      <alignment horizontal="center"/>
    </xf>
    <xf numFmtId="7" fontId="0" fillId="0" borderId="1" xfId="0" applyNumberFormat="1" applyFill="1" applyBorder="1"/>
    <xf numFmtId="7" fontId="2" fillId="0" borderId="1" xfId="0" applyNumberFormat="1" applyFont="1" applyFill="1" applyBorder="1"/>
    <xf numFmtId="7" fontId="1" fillId="0" borderId="1" xfId="0" applyNumberFormat="1" applyFont="1" applyBorder="1"/>
    <xf numFmtId="7" fontId="3" fillId="0" borderId="1" xfId="0" applyNumberFormat="1" applyFont="1" applyBorder="1"/>
    <xf numFmtId="37" fontId="0" fillId="0" borderId="0" xfId="0" applyNumberFormat="1"/>
    <xf numFmtId="37" fontId="0" fillId="0" borderId="1" xfId="0" applyNumberFormat="1" applyFill="1" applyBorder="1"/>
    <xf numFmtId="164" fontId="0" fillId="0" borderId="1" xfId="0" applyNumberFormat="1" applyFill="1" applyBorder="1"/>
    <xf numFmtId="165" fontId="3" fillId="0" borderId="1" xfId="0" applyNumberFormat="1" applyFont="1" applyBorder="1"/>
    <xf numFmtId="37" fontId="2" fillId="0" borderId="1" xfId="0" applyNumberFormat="1" applyFont="1" applyFill="1" applyBorder="1"/>
    <xf numFmtId="37" fontId="1" fillId="0" borderId="1" xfId="0" applyNumberFormat="1" applyFont="1" applyBorder="1"/>
    <xf numFmtId="37" fontId="3" fillId="0" borderId="1" xfId="0" applyNumberFormat="1" applyFont="1" applyBorder="1"/>
    <xf numFmtId="7" fontId="0" fillId="0" borderId="1" xfId="0" applyNumberFormat="1" applyBorder="1"/>
    <xf numFmtId="37" fontId="0" fillId="0" borderId="1" xfId="0" applyNumberFormat="1" applyFont="1" applyFill="1" applyBorder="1"/>
    <xf numFmtId="7" fontId="0" fillId="0" borderId="1" xfId="0" applyNumberFormat="1" applyFill="1" applyBorder="1" applyAlignment="1"/>
    <xf numFmtId="44" fontId="0" fillId="0" borderId="1" xfId="0" applyNumberFormat="1" applyBorder="1"/>
    <xf numFmtId="37" fontId="0" fillId="0" borderId="1" xfId="0" applyNumberFormat="1" applyBorder="1"/>
    <xf numFmtId="164" fontId="0" fillId="0" borderId="1" xfId="0" applyNumberFormat="1" applyBorder="1"/>
    <xf numFmtId="164" fontId="3" fillId="0" borderId="1" xfId="0" applyNumberFormat="1" applyFont="1" applyBorder="1"/>
    <xf numFmtId="7" fontId="3" fillId="0" borderId="1" xfId="0" applyNumberFormat="1" applyFont="1" applyFill="1" applyBorder="1"/>
    <xf numFmtId="0" fontId="0" fillId="0" borderId="1" xfId="0" applyBorder="1"/>
    <xf numFmtId="0" fontId="0" fillId="0" borderId="1" xfId="0" applyFill="1" applyBorder="1"/>
    <xf numFmtId="37" fontId="3" fillId="0" borderId="1" xfId="0" applyNumberFormat="1" applyFont="1" applyFill="1" applyBorder="1"/>
    <xf numFmtId="164" fontId="3" fillId="0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0" xfId="0" applyFill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2" fillId="0" borderId="0" xfId="0" applyFont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ina.dutta2\AppData\Local\Microsoft\Windows\Temporary%20Internet%20Files\Content.Outlook\7TIZ4RHV\Budget%20Neutrality%20Appendix%20(UPDATED%20DRAFT%20as%20of%204-16-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Factor D Back Up"/>
      <sheetName val="Factor D Back Up"/>
      <sheetName val="Comparison for Yr 8"/>
      <sheetName val="Chart Avg Length of Stay"/>
      <sheetName val="Chart Factors D' &amp; G"/>
      <sheetName val="Chart Factor G prime"/>
      <sheetName val="PCA Utilization"/>
      <sheetName val="PCA Cost"/>
      <sheetName val="PERS Installation Utilization"/>
      <sheetName val="PERS Installation Cost"/>
      <sheetName val="PERS Users"/>
      <sheetName val="PERS Cost"/>
      <sheetName val="Respite (1-17 hrs per day) Util"/>
      <sheetName val="Respite (1-17 hrs per day) Cost"/>
      <sheetName val="Respite (18-24 hrs a day) Util"/>
      <sheetName val="Respite (18-24 hrs) Avg Cost"/>
      <sheetName val="Case Mgt Vist Users"/>
      <sheetName val="Case Mgt Avg Util"/>
      <sheetName val="Case Mgt Visit Cost"/>
    </sheetNames>
    <sheetDataSet>
      <sheetData sheetId="0">
        <row r="5">
          <cell r="I5">
            <v>4860</v>
          </cell>
          <cell r="J5">
            <v>4960</v>
          </cell>
          <cell r="K5">
            <v>5060</v>
          </cell>
        </row>
        <row r="6">
          <cell r="I6">
            <v>1484078.208990912</v>
          </cell>
          <cell r="J6">
            <v>1580316.3027380218</v>
          </cell>
          <cell r="K6">
            <v>1684404.7248347457</v>
          </cell>
        </row>
        <row r="7">
          <cell r="I7">
            <v>305.36588662364443</v>
          </cell>
          <cell r="J7">
            <v>318.61215781008502</v>
          </cell>
          <cell r="K7">
            <v>332.88630925587859</v>
          </cell>
        </row>
        <row r="8">
          <cell r="I8">
            <v>33452.945714285706</v>
          </cell>
          <cell r="J8">
            <v>33369.734999999993</v>
          </cell>
          <cell r="K8">
            <v>33286.52428571428</v>
          </cell>
        </row>
        <row r="9">
          <cell r="I9">
            <v>67164.798571428575</v>
          </cell>
          <cell r="J9">
            <v>69980.375</v>
          </cell>
          <cell r="K9">
            <v>72795.951428571425</v>
          </cell>
        </row>
        <row r="10">
          <cell r="I10">
            <v>32729.971428571422</v>
          </cell>
          <cell r="J10">
            <v>36961.898571428566</v>
          </cell>
          <cell r="K10">
            <v>41193.825714285704</v>
          </cell>
        </row>
      </sheetData>
      <sheetData sheetId="1">
        <row r="12">
          <cell r="C12">
            <v>62.75</v>
          </cell>
          <cell r="D12">
            <v>245.20584113886409</v>
          </cell>
          <cell r="E12">
            <v>15386.666531463721</v>
          </cell>
          <cell r="F12">
            <v>60</v>
          </cell>
          <cell r="G12">
            <v>923199.99188782321</v>
          </cell>
        </row>
        <row r="13">
          <cell r="C13">
            <v>66.5</v>
          </cell>
          <cell r="D13">
            <v>258.82854594112399</v>
          </cell>
          <cell r="E13">
            <v>17212.098305084746</v>
          </cell>
          <cell r="F13">
            <v>60</v>
          </cell>
          <cell r="G13">
            <v>1032725.8983050848</v>
          </cell>
        </row>
        <row r="14">
          <cell r="C14">
            <v>74</v>
          </cell>
          <cell r="D14">
            <v>272.45125074338387</v>
          </cell>
          <cell r="E14">
            <v>20161.392555010407</v>
          </cell>
          <cell r="F14">
            <v>60</v>
          </cell>
          <cell r="G14">
            <v>1209683.5533006245</v>
          </cell>
        </row>
        <row r="25">
          <cell r="C25">
            <v>2492</v>
          </cell>
          <cell r="D25">
            <v>3156.6443960936181</v>
          </cell>
          <cell r="E25">
            <v>7866357.8350652959</v>
          </cell>
          <cell r="F25">
            <v>4.72</v>
          </cell>
          <cell r="G25">
            <v>37129208.981508195</v>
          </cell>
        </row>
        <row r="26">
          <cell r="C26">
            <v>2818.2857142857142</v>
          </cell>
          <cell r="D26">
            <v>3224.7406423717034</v>
          </cell>
          <cell r="E26">
            <v>9088240.4846727084</v>
          </cell>
          <cell r="F26">
            <v>4.79</v>
          </cell>
          <cell r="G26">
            <v>43532671.921582274</v>
          </cell>
        </row>
        <row r="27">
          <cell r="C27">
            <v>2927.6428571428569</v>
          </cell>
          <cell r="D27">
            <v>3217.8901203878518</v>
          </cell>
          <cell r="E27">
            <v>9420833.0260240622</v>
          </cell>
          <cell r="F27">
            <v>5.15</v>
          </cell>
          <cell r="G27">
            <v>48517290.084023923</v>
          </cell>
        </row>
        <row r="38">
          <cell r="C38">
            <v>481.28571428571433</v>
          </cell>
          <cell r="D38">
            <v>0.98293321602145134</v>
          </cell>
          <cell r="E38">
            <v>481.28571428571433</v>
          </cell>
          <cell r="F38">
            <v>40</v>
          </cell>
          <cell r="G38">
            <v>19251.428571428572</v>
          </cell>
        </row>
        <row r="39">
          <cell r="C39">
            <v>514.75</v>
          </cell>
          <cell r="D39">
            <v>0.97579185520361988</v>
          </cell>
          <cell r="E39">
            <v>514.75</v>
          </cell>
          <cell r="F39">
            <v>40</v>
          </cell>
          <cell r="G39">
            <v>20590</v>
          </cell>
        </row>
        <row r="40">
          <cell r="C40">
            <v>548.21428571428578</v>
          </cell>
          <cell r="D40">
            <v>0.96865049438578854</v>
          </cell>
          <cell r="E40">
            <v>548.21428571428578</v>
          </cell>
          <cell r="F40">
            <v>40</v>
          </cell>
          <cell r="G40">
            <v>21928.571428571431</v>
          </cell>
        </row>
        <row r="51">
          <cell r="C51">
            <v>3463.2857142857142</v>
          </cell>
          <cell r="D51">
            <v>10.178862887454814</v>
          </cell>
          <cell r="E51">
            <v>35252.310425795295</v>
          </cell>
          <cell r="F51">
            <v>28.5</v>
          </cell>
          <cell r="G51">
            <v>1004690.8471351659</v>
          </cell>
        </row>
        <row r="52">
          <cell r="C52">
            <v>3978.0357142857142</v>
          </cell>
          <cell r="D52">
            <v>10.620405260336167</v>
          </cell>
          <cell r="E52">
            <v>42248.351425805136</v>
          </cell>
          <cell r="F52">
            <v>28.5</v>
          </cell>
          <cell r="G52">
            <v>1204078.0156354464</v>
          </cell>
        </row>
        <row r="53">
          <cell r="C53">
            <v>4526.25</v>
          </cell>
          <cell r="D53">
            <v>11.096210308529287</v>
          </cell>
          <cell r="E53">
            <v>50224.221908980682</v>
          </cell>
          <cell r="F53">
            <v>28.5</v>
          </cell>
          <cell r="G53">
            <v>1431390.3244059493</v>
          </cell>
        </row>
        <row r="64">
          <cell r="C64">
            <v>266</v>
          </cell>
          <cell r="D64">
            <v>642.79731298371917</v>
          </cell>
          <cell r="E64">
            <v>170984.0852536693</v>
          </cell>
          <cell r="F64">
            <v>4.72</v>
          </cell>
          <cell r="G64">
            <v>807044.88239731907</v>
          </cell>
        </row>
        <row r="65">
          <cell r="C65">
            <v>274</v>
          </cell>
          <cell r="D65">
            <v>706.84467406157592</v>
          </cell>
          <cell r="E65">
            <v>193675.44069287181</v>
          </cell>
          <cell r="F65">
            <v>4.79</v>
          </cell>
          <cell r="G65">
            <v>927705.36091885599</v>
          </cell>
        </row>
        <row r="66">
          <cell r="C66">
            <v>282</v>
          </cell>
          <cell r="D66">
            <v>770.89203513943266</v>
          </cell>
          <cell r="E66">
            <v>217391.55390932001</v>
          </cell>
          <cell r="F66">
            <v>5.15</v>
          </cell>
          <cell r="G66">
            <v>1119566.5026329982</v>
          </cell>
        </row>
        <row r="77">
          <cell r="C77">
            <v>1.1428571428571432</v>
          </cell>
          <cell r="D77">
            <v>25.333333333333336</v>
          </cell>
          <cell r="E77">
            <v>28.952380952380963</v>
          </cell>
          <cell r="F77">
            <v>300</v>
          </cell>
          <cell r="G77">
            <v>8685.7142857142899</v>
          </cell>
        </row>
        <row r="78">
          <cell r="C78">
            <v>1.0714285714285716</v>
          </cell>
          <cell r="D78">
            <v>25.333333333333336</v>
          </cell>
          <cell r="E78">
            <v>27.142857142857149</v>
          </cell>
          <cell r="F78">
            <v>300</v>
          </cell>
          <cell r="G78">
            <v>8142.8571428571449</v>
          </cell>
        </row>
        <row r="79">
          <cell r="C79">
            <v>1.0000000000000004</v>
          </cell>
          <cell r="D79">
            <v>25.333333333333336</v>
          </cell>
          <cell r="E79">
            <v>25.333333333333346</v>
          </cell>
          <cell r="F79">
            <v>300</v>
          </cell>
          <cell r="G79">
            <v>7600.0000000000036</v>
          </cell>
        </row>
        <row r="91">
          <cell r="C91">
            <v>413.33333333333331</v>
          </cell>
          <cell r="D91">
            <v>1</v>
          </cell>
          <cell r="E91">
            <v>413.33333333333331</v>
          </cell>
          <cell r="F91">
            <v>238.8</v>
          </cell>
          <cell r="G91">
            <v>98704</v>
          </cell>
        </row>
        <row r="92">
          <cell r="C92">
            <v>5060</v>
          </cell>
          <cell r="D92">
            <v>11.096210308529287</v>
          </cell>
          <cell r="E92">
            <v>56146.824161158191</v>
          </cell>
          <cell r="F92">
            <v>245.96</v>
          </cell>
          <cell r="G92">
            <v>13809872.87067847</v>
          </cell>
        </row>
        <row r="103">
          <cell r="C103">
            <v>1910</v>
          </cell>
          <cell r="D103">
            <v>1.2</v>
          </cell>
          <cell r="E103">
            <v>2292</v>
          </cell>
          <cell r="F103">
            <v>500</v>
          </cell>
          <cell r="G103">
            <v>1146000</v>
          </cell>
        </row>
        <row r="104">
          <cell r="C104">
            <v>91.666666666666657</v>
          </cell>
          <cell r="D104">
            <v>1</v>
          </cell>
          <cell r="E104">
            <v>91.666666666666657</v>
          </cell>
          <cell r="F104">
            <v>500</v>
          </cell>
          <cell r="G104">
            <v>45833.333333333328</v>
          </cell>
        </row>
        <row r="116">
          <cell r="C116">
            <v>4860</v>
          </cell>
          <cell r="D116">
            <v>7.5</v>
          </cell>
          <cell r="E116">
            <v>36450</v>
          </cell>
          <cell r="F116">
            <v>125</v>
          </cell>
          <cell r="G116">
            <v>4556250</v>
          </cell>
        </row>
        <row r="117">
          <cell r="C117">
            <v>4546.666666666667</v>
          </cell>
          <cell r="D117">
            <v>7.5</v>
          </cell>
          <cell r="E117">
            <v>34100</v>
          </cell>
          <cell r="F117">
            <v>125</v>
          </cell>
          <cell r="G117">
            <v>4262500</v>
          </cell>
        </row>
        <row r="129">
          <cell r="C129">
            <v>4860</v>
          </cell>
          <cell r="D129">
            <v>1</v>
          </cell>
          <cell r="E129">
            <v>4860</v>
          </cell>
          <cell r="F129">
            <v>225</v>
          </cell>
          <cell r="G129">
            <v>1093500</v>
          </cell>
        </row>
        <row r="130">
          <cell r="C130">
            <v>4860</v>
          </cell>
          <cell r="D130">
            <v>1</v>
          </cell>
          <cell r="E130">
            <v>4860</v>
          </cell>
          <cell r="F130">
            <v>225</v>
          </cell>
          <cell r="G130">
            <v>1093500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17.940000000000001</v>
          </cell>
          <cell r="G142">
            <v>0</v>
          </cell>
        </row>
        <row r="143">
          <cell r="C143">
            <v>8.1323412698412696</v>
          </cell>
          <cell r="D143">
            <v>16</v>
          </cell>
          <cell r="E143">
            <v>130.11746031746031</v>
          </cell>
          <cell r="F143">
            <v>18.352620000000002</v>
          </cell>
          <cell r="G143">
            <v>2387.9963045714289</v>
          </cell>
        </row>
        <row r="144">
          <cell r="C144">
            <v>731.91071428571422</v>
          </cell>
          <cell r="D144">
            <v>208</v>
          </cell>
          <cell r="E144">
            <v>152237.42857142855</v>
          </cell>
          <cell r="F144">
            <v>18.75375764</v>
          </cell>
          <cell r="G144">
            <v>2855023.8391653826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17.940000000000001</v>
          </cell>
          <cell r="G155">
            <v>0</v>
          </cell>
        </row>
        <row r="156">
          <cell r="C156">
            <v>1.75</v>
          </cell>
          <cell r="D156">
            <v>32</v>
          </cell>
          <cell r="E156">
            <v>56</v>
          </cell>
          <cell r="F156">
            <v>18.352620000000002</v>
          </cell>
          <cell r="G156">
            <v>1027.7467200000001</v>
          </cell>
        </row>
        <row r="157">
          <cell r="C157">
            <v>22</v>
          </cell>
          <cell r="D157">
            <v>32</v>
          </cell>
          <cell r="E157">
            <v>704</v>
          </cell>
          <cell r="F157">
            <v>18.75375764</v>
          </cell>
          <cell r="G157">
            <v>13202.645378560001</v>
          </cell>
        </row>
        <row r="168">
          <cell r="C168">
            <v>5</v>
          </cell>
          <cell r="D168">
            <v>1</v>
          </cell>
          <cell r="E168">
            <v>5</v>
          </cell>
          <cell r="F168">
            <v>10000</v>
          </cell>
          <cell r="G168">
            <v>50000</v>
          </cell>
        </row>
        <row r="169">
          <cell r="C169">
            <v>10</v>
          </cell>
          <cell r="D169">
            <v>1</v>
          </cell>
          <cell r="E169">
            <v>10</v>
          </cell>
          <cell r="F169">
            <v>10000</v>
          </cell>
          <cell r="G169">
            <v>100000</v>
          </cell>
        </row>
        <row r="170">
          <cell r="C170">
            <v>15</v>
          </cell>
          <cell r="D170">
            <v>1</v>
          </cell>
          <cell r="E170">
            <v>15</v>
          </cell>
          <cell r="F170">
            <v>10000</v>
          </cell>
          <cell r="G170">
            <v>150000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>
            <v>100</v>
          </cell>
          <cell r="D195">
            <v>1</v>
          </cell>
          <cell r="E195">
            <v>100</v>
          </cell>
          <cell r="F195">
            <v>15446.50767696046</v>
          </cell>
          <cell r="G195">
            <v>1544650.767696046</v>
          </cell>
        </row>
        <row r="196">
          <cell r="C196">
            <v>140</v>
          </cell>
          <cell r="D196">
            <v>1</v>
          </cell>
          <cell r="E196">
            <v>140</v>
          </cell>
          <cell r="F196">
            <v>16572.134119997438</v>
          </cell>
          <cell r="G196">
            <v>2320098.7767996411</v>
          </cell>
        </row>
        <row r="208">
          <cell r="C208">
            <v>4</v>
          </cell>
          <cell r="D208">
            <v>12</v>
          </cell>
          <cell r="E208">
            <v>48</v>
          </cell>
          <cell r="F208">
            <v>125.78</v>
          </cell>
          <cell r="G208">
            <v>6037.4400000000005</v>
          </cell>
        </row>
        <row r="209">
          <cell r="C209">
            <v>350</v>
          </cell>
          <cell r="D209">
            <v>193</v>
          </cell>
          <cell r="E209">
            <v>67550</v>
          </cell>
          <cell r="F209">
            <v>125.78</v>
          </cell>
          <cell r="G209">
            <v>8496439</v>
          </cell>
        </row>
        <row r="221">
          <cell r="C221">
            <v>24.25</v>
          </cell>
          <cell r="D221">
            <v>6.75</v>
          </cell>
          <cell r="E221">
            <v>163.6875</v>
          </cell>
          <cell r="F221">
            <v>16.25</v>
          </cell>
          <cell r="G221">
            <v>2659.921875</v>
          </cell>
        </row>
        <row r="222">
          <cell r="C222">
            <v>437</v>
          </cell>
          <cell r="D222">
            <v>7.75</v>
          </cell>
          <cell r="E222">
            <v>3386.75</v>
          </cell>
          <cell r="F222">
            <v>16.25</v>
          </cell>
          <cell r="G222">
            <v>55034.6875</v>
          </cell>
        </row>
        <row r="234">
          <cell r="C234">
            <v>24.416666666666668</v>
          </cell>
          <cell r="D234">
            <v>32.020000000000003</v>
          </cell>
          <cell r="E234">
            <v>781.82166666666683</v>
          </cell>
          <cell r="F234">
            <v>16.25</v>
          </cell>
          <cell r="G234">
            <v>12704.602083333337</v>
          </cell>
        </row>
        <row r="235">
          <cell r="C235">
            <v>439</v>
          </cell>
          <cell r="D235">
            <v>32.020000000000003</v>
          </cell>
          <cell r="E235">
            <v>14056.78</v>
          </cell>
          <cell r="F235">
            <v>16.25</v>
          </cell>
          <cell r="G235">
            <v>228422.67500000002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2:BC44"/>
  <sheetViews>
    <sheetView tabSelected="1" zoomScale="90" zoomScaleNormal="90" workbookViewId="0">
      <pane xSplit="3" ySplit="3" topLeftCell="AJ5" activePane="bottomRight" state="frozen"/>
      <selection pane="topRight" activeCell="D1" sqref="D1"/>
      <selection pane="bottomLeft" activeCell="A4" sqref="A4"/>
      <selection pane="bottomRight" activeCell="A42" sqref="A42:XFD44"/>
    </sheetView>
  </sheetViews>
  <sheetFormatPr defaultRowHeight="15" x14ac:dyDescent="0.25"/>
  <cols>
    <col min="1" max="1" width="21.7109375" customWidth="1"/>
    <col min="2" max="2" width="21.85546875" customWidth="1"/>
    <col min="3" max="3" width="11.85546875" customWidth="1"/>
    <col min="4" max="5" width="10.85546875" style="1" hidden="1" customWidth="1"/>
    <col min="6" max="6" width="11.85546875" style="1" hidden="1" customWidth="1"/>
    <col min="7" max="7" width="14.140625" style="1" hidden="1" customWidth="1"/>
    <col min="8" max="8" width="13.5703125" style="1" hidden="1" customWidth="1"/>
    <col min="9" max="11" width="11.85546875" style="1" hidden="1" customWidth="1"/>
    <col min="12" max="12" width="14" style="1" hidden="1" customWidth="1"/>
    <col min="13" max="13" width="14.5703125" style="1" hidden="1" customWidth="1"/>
    <col min="14" max="14" width="9.140625" style="1" hidden="1" customWidth="1"/>
    <col min="15" max="15" width="11.140625" style="1" hidden="1" customWidth="1"/>
    <col min="16" max="16" width="10.85546875" style="1" hidden="1" customWidth="1"/>
    <col min="17" max="17" width="14" style="1" hidden="1" customWidth="1"/>
    <col min="18" max="18" width="14.5703125" style="1" hidden="1" customWidth="1"/>
    <col min="19" max="19" width="9.28515625" style="1" hidden="1" customWidth="1"/>
    <col min="20" max="20" width="11.42578125" style="1" hidden="1" customWidth="1"/>
    <col min="21" max="21" width="10.85546875" style="1" hidden="1" customWidth="1"/>
    <col min="22" max="22" width="14" style="1" hidden="1" customWidth="1"/>
    <col min="23" max="23" width="15" style="1" hidden="1" customWidth="1"/>
    <col min="24" max="25" width="9.140625" hidden="1" customWidth="1"/>
    <col min="26" max="26" width="13.5703125" hidden="1" customWidth="1"/>
    <col min="27" max="27" width="9.28515625" hidden="1" customWidth="1"/>
    <col min="28" max="28" width="19" hidden="1" customWidth="1"/>
    <col min="29" max="30" width="9.140625" customWidth="1"/>
    <col min="31" max="31" width="12" customWidth="1"/>
    <col min="32" max="32" width="10.5703125" bestFit="1" customWidth="1"/>
    <col min="33" max="33" width="15.5703125" customWidth="1"/>
    <col min="34" max="35" width="9.140625" customWidth="1"/>
    <col min="36" max="36" width="10.85546875" customWidth="1"/>
    <col min="37" max="37" width="10.140625" customWidth="1"/>
    <col min="38" max="38" width="15.5703125" customWidth="1"/>
    <col min="41" max="41" width="16.42578125" customWidth="1"/>
    <col min="42" max="42" width="13" customWidth="1"/>
    <col min="43" max="43" width="15.5703125" bestFit="1" customWidth="1"/>
    <col min="44" max="45" width="9.42578125" bestFit="1" customWidth="1"/>
    <col min="46" max="46" width="12.28515625" bestFit="1" customWidth="1"/>
    <col min="47" max="47" width="12" customWidth="1"/>
    <col min="48" max="48" width="17.28515625" bestFit="1" customWidth="1"/>
    <col min="49" max="50" width="9.42578125" bestFit="1" customWidth="1"/>
    <col min="51" max="51" width="12.42578125" bestFit="1" customWidth="1"/>
    <col min="52" max="52" width="11.7109375" customWidth="1"/>
    <col min="53" max="53" width="17.28515625" bestFit="1" customWidth="1"/>
  </cols>
  <sheetData>
    <row r="2" spans="1:53" s="41" customFormat="1" x14ac:dyDescent="0.25">
      <c r="A2" s="42" t="s">
        <v>58</v>
      </c>
      <c r="B2" s="42"/>
      <c r="C2" s="42"/>
      <c r="D2" s="45" t="s">
        <v>57</v>
      </c>
      <c r="E2" s="45"/>
      <c r="F2" s="45"/>
      <c r="G2" s="45"/>
      <c r="H2" s="45"/>
      <c r="I2" s="45" t="s">
        <v>56</v>
      </c>
      <c r="J2" s="45"/>
      <c r="K2" s="45"/>
      <c r="L2" s="45"/>
      <c r="M2" s="45"/>
      <c r="N2" s="45" t="s">
        <v>55</v>
      </c>
      <c r="O2" s="45"/>
      <c r="P2" s="45"/>
      <c r="Q2" s="45"/>
      <c r="R2" s="45"/>
      <c r="S2" s="45" t="s">
        <v>54</v>
      </c>
      <c r="T2" s="45"/>
      <c r="U2" s="45"/>
      <c r="V2" s="45"/>
      <c r="W2" s="45"/>
      <c r="X2" s="47" t="s">
        <v>53</v>
      </c>
      <c r="Y2" s="47"/>
      <c r="Z2" s="47"/>
      <c r="AA2" s="47"/>
      <c r="AB2" s="47"/>
      <c r="AC2" s="47" t="s">
        <v>52</v>
      </c>
      <c r="AD2" s="47"/>
      <c r="AE2" s="47"/>
      <c r="AF2" s="47"/>
      <c r="AG2" s="47"/>
      <c r="AH2" s="47" t="s">
        <v>51</v>
      </c>
      <c r="AI2" s="47"/>
      <c r="AJ2" s="47"/>
      <c r="AK2" s="47"/>
      <c r="AL2" s="47"/>
      <c r="AM2" s="48" t="s">
        <v>50</v>
      </c>
      <c r="AN2" s="48"/>
      <c r="AO2" s="48"/>
      <c r="AP2" s="48"/>
      <c r="AQ2" s="48"/>
      <c r="AR2" s="48" t="s">
        <v>49</v>
      </c>
      <c r="AS2" s="48"/>
      <c r="AT2" s="48"/>
      <c r="AU2" s="48"/>
      <c r="AV2" s="48"/>
      <c r="AW2" s="48" t="s">
        <v>48</v>
      </c>
      <c r="AX2" s="48"/>
      <c r="AY2" s="48"/>
      <c r="AZ2" s="48"/>
      <c r="BA2" s="48"/>
    </row>
    <row r="3" spans="1:53" ht="45" x14ac:dyDescent="0.25">
      <c r="A3" s="37" t="s">
        <v>47</v>
      </c>
      <c r="B3" s="37" t="s">
        <v>46</v>
      </c>
      <c r="C3" s="37" t="s">
        <v>45</v>
      </c>
      <c r="D3" s="39" t="s">
        <v>44</v>
      </c>
      <c r="E3" s="40" t="s">
        <v>43</v>
      </c>
      <c r="F3" s="40" t="s">
        <v>42</v>
      </c>
      <c r="G3" s="39" t="s">
        <v>41</v>
      </c>
      <c r="H3" s="39" t="s">
        <v>40</v>
      </c>
      <c r="I3" s="39" t="s">
        <v>44</v>
      </c>
      <c r="J3" s="40" t="s">
        <v>43</v>
      </c>
      <c r="K3" s="40" t="s">
        <v>42</v>
      </c>
      <c r="L3" s="39" t="s">
        <v>41</v>
      </c>
      <c r="M3" s="39" t="s">
        <v>40</v>
      </c>
      <c r="N3" s="39" t="s">
        <v>44</v>
      </c>
      <c r="O3" s="40" t="s">
        <v>43</v>
      </c>
      <c r="P3" s="40" t="s">
        <v>42</v>
      </c>
      <c r="Q3" s="39" t="s">
        <v>41</v>
      </c>
      <c r="R3" s="39" t="s">
        <v>40</v>
      </c>
      <c r="S3" s="39" t="s">
        <v>44</v>
      </c>
      <c r="T3" s="40" t="s">
        <v>43</v>
      </c>
      <c r="U3" s="40" t="s">
        <v>42</v>
      </c>
      <c r="V3" s="39" t="s">
        <v>41</v>
      </c>
      <c r="W3" s="39" t="s">
        <v>40</v>
      </c>
      <c r="X3" s="37" t="s">
        <v>44</v>
      </c>
      <c r="Y3" s="38" t="s">
        <v>43</v>
      </c>
      <c r="Z3" s="38" t="s">
        <v>42</v>
      </c>
      <c r="AA3" s="38" t="s">
        <v>41</v>
      </c>
      <c r="AB3" s="37" t="s">
        <v>40</v>
      </c>
      <c r="AC3" s="37" t="s">
        <v>44</v>
      </c>
      <c r="AD3" s="38" t="s">
        <v>43</v>
      </c>
      <c r="AE3" s="38" t="s">
        <v>42</v>
      </c>
      <c r="AF3" s="38" t="s">
        <v>41</v>
      </c>
      <c r="AG3" s="37" t="s">
        <v>40</v>
      </c>
      <c r="AH3" s="37" t="s">
        <v>44</v>
      </c>
      <c r="AI3" s="38" t="s">
        <v>43</v>
      </c>
      <c r="AJ3" s="38" t="s">
        <v>42</v>
      </c>
      <c r="AK3" s="38" t="s">
        <v>41</v>
      </c>
      <c r="AL3" s="37" t="s">
        <v>40</v>
      </c>
      <c r="AM3" s="37" t="s">
        <v>44</v>
      </c>
      <c r="AN3" s="38" t="s">
        <v>43</v>
      </c>
      <c r="AO3" s="38" t="s">
        <v>42</v>
      </c>
      <c r="AP3" s="38" t="s">
        <v>41</v>
      </c>
      <c r="AQ3" s="37" t="s">
        <v>40</v>
      </c>
      <c r="AR3" s="37" t="s">
        <v>44</v>
      </c>
      <c r="AS3" s="38" t="s">
        <v>43</v>
      </c>
      <c r="AT3" s="38" t="s">
        <v>42</v>
      </c>
      <c r="AU3" s="38" t="s">
        <v>41</v>
      </c>
      <c r="AV3" s="37" t="s">
        <v>40</v>
      </c>
      <c r="AW3" s="37" t="s">
        <v>44</v>
      </c>
      <c r="AX3" s="38" t="s">
        <v>43</v>
      </c>
      <c r="AY3" s="38" t="s">
        <v>42</v>
      </c>
      <c r="AZ3" s="38" t="s">
        <v>41</v>
      </c>
      <c r="BA3" s="37" t="s">
        <v>40</v>
      </c>
    </row>
    <row r="4" spans="1:53" x14ac:dyDescent="0.25">
      <c r="A4" s="36" t="s">
        <v>39</v>
      </c>
      <c r="B4" s="37"/>
      <c r="C4" s="36" t="s">
        <v>30</v>
      </c>
      <c r="D4" s="35">
        <v>0</v>
      </c>
      <c r="E4" s="35">
        <v>0</v>
      </c>
      <c r="F4" s="35">
        <v>0</v>
      </c>
      <c r="G4" s="13">
        <v>0</v>
      </c>
      <c r="H4" s="13">
        <v>0</v>
      </c>
      <c r="I4" s="35">
        <v>0</v>
      </c>
      <c r="J4" s="26">
        <v>0</v>
      </c>
      <c r="K4" s="35">
        <v>0</v>
      </c>
      <c r="L4" s="13">
        <v>0</v>
      </c>
      <c r="M4" s="13">
        <v>0</v>
      </c>
      <c r="N4" s="20">
        <v>3</v>
      </c>
      <c r="O4" s="27">
        <f t="shared" ref="O4:O9" si="0">P4/N4</f>
        <v>121.66666666666667</v>
      </c>
      <c r="P4" s="20">
        <v>365</v>
      </c>
      <c r="Q4" s="13">
        <f t="shared" ref="Q4:Q9" si="1">R4/P4</f>
        <v>60</v>
      </c>
      <c r="R4" s="13">
        <v>21900</v>
      </c>
      <c r="S4" s="20">
        <v>32</v>
      </c>
      <c r="T4" s="27">
        <f t="shared" ref="T4:T9" si="2">U4/S4</f>
        <v>205.71875</v>
      </c>
      <c r="U4" s="20">
        <v>6583</v>
      </c>
      <c r="V4" s="13">
        <f t="shared" ref="V4:V9" si="3">W4/U4</f>
        <v>60</v>
      </c>
      <c r="W4" s="13">
        <v>394980</v>
      </c>
      <c r="X4" s="25">
        <v>38</v>
      </c>
      <c r="Y4" s="26">
        <f t="shared" ref="Y4:Y9" si="4">Z4/X4</f>
        <v>260.21052631578948</v>
      </c>
      <c r="Z4" s="25">
        <v>9888</v>
      </c>
      <c r="AA4" s="21">
        <f t="shared" ref="AA4:AA9" si="5">AB4/Z4</f>
        <v>59.979773462783172</v>
      </c>
      <c r="AB4" s="21">
        <v>593080</v>
      </c>
      <c r="AC4" s="25">
        <v>32</v>
      </c>
      <c r="AD4" s="26">
        <f t="shared" ref="AD4:AD9" si="6">AE4/AC4</f>
        <v>282.90625</v>
      </c>
      <c r="AE4" s="25">
        <v>9053</v>
      </c>
      <c r="AF4" s="21">
        <f t="shared" ref="AF4:AF9" si="7">AG4/AE4</f>
        <v>59.987849331713242</v>
      </c>
      <c r="AG4" s="21">
        <v>543070</v>
      </c>
      <c r="AH4" s="25">
        <v>59</v>
      </c>
      <c r="AI4" s="26">
        <f t="shared" ref="AI4:AI9" si="8">AJ4/AH4</f>
        <v>151.18644067796609</v>
      </c>
      <c r="AJ4" s="25">
        <v>8920</v>
      </c>
      <c r="AK4" s="21">
        <f t="shared" ref="AK4:AK9" si="9">AL4/AJ4</f>
        <v>60</v>
      </c>
      <c r="AL4" s="21">
        <v>535200</v>
      </c>
      <c r="AM4" s="25">
        <f>'[1]Factor D Back Up'!C12</f>
        <v>62.75</v>
      </c>
      <c r="AN4" s="26">
        <f>'[1]Factor D Back Up'!D12</f>
        <v>245.20584113886409</v>
      </c>
      <c r="AO4" s="25">
        <f>'[1]Factor D Back Up'!E12</f>
        <v>15386.666531463721</v>
      </c>
      <c r="AP4" s="21">
        <f>'[1]Factor D Back Up'!F12</f>
        <v>60</v>
      </c>
      <c r="AQ4" s="21">
        <f>'[1]Factor D Back Up'!G12</f>
        <v>923199.99188782321</v>
      </c>
      <c r="AR4" s="25">
        <f>'[1]Factor D Back Up'!C13</f>
        <v>66.5</v>
      </c>
      <c r="AS4" s="26">
        <f>'[1]Factor D Back Up'!D13</f>
        <v>258.82854594112399</v>
      </c>
      <c r="AT4" s="25">
        <f>'[1]Factor D Back Up'!E13</f>
        <v>17212.098305084746</v>
      </c>
      <c r="AU4" s="21">
        <f>'[1]Factor D Back Up'!F13</f>
        <v>60</v>
      </c>
      <c r="AV4" s="21">
        <f>'[1]Factor D Back Up'!G13</f>
        <v>1032725.8983050848</v>
      </c>
      <c r="AW4" s="25">
        <f>'[1]Factor D Back Up'!C14</f>
        <v>74</v>
      </c>
      <c r="AX4" s="26">
        <f>'[1]Factor D Back Up'!D14</f>
        <v>272.45125074338387</v>
      </c>
      <c r="AY4" s="25">
        <f>'[1]Factor D Back Up'!E14</f>
        <v>20161.392555010407</v>
      </c>
      <c r="AZ4" s="21">
        <f>'[1]Factor D Back Up'!F14</f>
        <v>60</v>
      </c>
      <c r="BA4" s="21">
        <f>'[1]Factor D Back Up'!G14</f>
        <v>1209683.5533006245</v>
      </c>
    </row>
    <row r="5" spans="1:53" s="34" customFormat="1" x14ac:dyDescent="0.25">
      <c r="A5" s="30" t="s">
        <v>38</v>
      </c>
      <c r="B5" s="30"/>
      <c r="C5" s="30" t="s">
        <v>12</v>
      </c>
      <c r="D5" s="31">
        <v>878</v>
      </c>
      <c r="E5" s="32">
        <f>F5/D5</f>
        <v>985.43166287015947</v>
      </c>
      <c r="F5" s="31">
        <v>865209</v>
      </c>
      <c r="G5" s="28">
        <f>H5/F5</f>
        <v>4.0570973949646865</v>
      </c>
      <c r="H5" s="28">
        <v>3510237.1800000016</v>
      </c>
      <c r="I5" s="31">
        <v>1390</v>
      </c>
      <c r="J5" s="16">
        <f>K5/I5</f>
        <v>7545.6733812949642</v>
      </c>
      <c r="K5" s="31">
        <v>10488486</v>
      </c>
      <c r="L5" s="28">
        <f>M5/K5</f>
        <v>4.0691709527952833</v>
      </c>
      <c r="M5" s="28">
        <v>42679442.569999985</v>
      </c>
      <c r="N5" s="31">
        <v>2138</v>
      </c>
      <c r="O5" s="32">
        <f t="shared" si="0"/>
        <v>6524.5902946679134</v>
      </c>
      <c r="P5" s="31">
        <v>13949574.049999999</v>
      </c>
      <c r="Q5" s="28">
        <f t="shared" si="1"/>
        <v>4.0763171912048417</v>
      </c>
      <c r="R5" s="28">
        <v>56862888.509999946</v>
      </c>
      <c r="S5" s="31">
        <v>2332</v>
      </c>
      <c r="T5" s="32">
        <f t="shared" si="2"/>
        <v>6532.8951586620924</v>
      </c>
      <c r="U5" s="31">
        <v>15234711.51</v>
      </c>
      <c r="V5" s="28">
        <f t="shared" si="3"/>
        <v>4.0710489889677044</v>
      </c>
      <c r="W5" s="28">
        <v>62021256.890000142</v>
      </c>
      <c r="X5" s="15">
        <f>4214+1</f>
        <v>4215</v>
      </c>
      <c r="Y5" s="16">
        <f t="shared" si="4"/>
        <v>6724.0036156583628</v>
      </c>
      <c r="Z5" s="15">
        <f>8+28341667.24</f>
        <v>28341675.239999998</v>
      </c>
      <c r="AA5" s="10">
        <f t="shared" si="5"/>
        <v>4.0791206405765026</v>
      </c>
      <c r="AB5" s="10">
        <f>32.64+115609079.82</f>
        <v>115609112.45999999</v>
      </c>
      <c r="AC5" s="15">
        <v>2986</v>
      </c>
      <c r="AD5" s="16">
        <f t="shared" si="6"/>
        <v>3945.0838647019423</v>
      </c>
      <c r="AE5" s="15">
        <v>11780020.42</v>
      </c>
      <c r="AF5" s="10">
        <f t="shared" si="7"/>
        <v>4.078900156948964</v>
      </c>
      <c r="AG5" s="10">
        <v>48049527.140000001</v>
      </c>
      <c r="AH5" s="15">
        <v>2249</v>
      </c>
      <c r="AI5" s="16">
        <f t="shared" si="8"/>
        <v>2876.2716763005778</v>
      </c>
      <c r="AJ5" s="15">
        <v>6468735</v>
      </c>
      <c r="AK5" s="10">
        <f t="shared" si="9"/>
        <v>4.0787569779871955</v>
      </c>
      <c r="AL5" s="10">
        <v>26384398.02</v>
      </c>
      <c r="AM5" s="15">
        <f>'[1]Factor D Back Up'!C25</f>
        <v>2492</v>
      </c>
      <c r="AN5" s="16">
        <f>'[1]Factor D Back Up'!D25</f>
        <v>3156.6443960936181</v>
      </c>
      <c r="AO5" s="15">
        <f>'[1]Factor D Back Up'!E25</f>
        <v>7866357.8350652959</v>
      </c>
      <c r="AP5" s="10">
        <f>'[1]Factor D Back Up'!F25</f>
        <v>4.72</v>
      </c>
      <c r="AQ5" s="10">
        <f>'[1]Factor D Back Up'!G25</f>
        <v>37129208.981508195</v>
      </c>
      <c r="AR5" s="15">
        <f>'[1]Factor D Back Up'!C26</f>
        <v>2818.2857142857142</v>
      </c>
      <c r="AS5" s="16">
        <f>'[1]Factor D Back Up'!D26</f>
        <v>3224.7406423717034</v>
      </c>
      <c r="AT5" s="15">
        <f>'[1]Factor D Back Up'!E26</f>
        <v>9088240.4846727084</v>
      </c>
      <c r="AU5" s="10">
        <f>'[1]Factor D Back Up'!F26</f>
        <v>4.79</v>
      </c>
      <c r="AV5" s="10">
        <f>'[1]Factor D Back Up'!G26</f>
        <v>43532671.921582274</v>
      </c>
      <c r="AW5" s="15">
        <f>'[1]Factor D Back Up'!C27</f>
        <v>2927.6428571428569</v>
      </c>
      <c r="AX5" s="16">
        <f>'[1]Factor D Back Up'!D27</f>
        <v>3217.8901203878518</v>
      </c>
      <c r="AY5" s="15">
        <f>'[1]Factor D Back Up'!E27</f>
        <v>9420833.0260240622</v>
      </c>
      <c r="AZ5" s="10">
        <f>'[1]Factor D Back Up'!F27</f>
        <v>5.15</v>
      </c>
      <c r="BA5" s="10">
        <f>'[1]Factor D Back Up'!G27</f>
        <v>48517290.084023923</v>
      </c>
    </row>
    <row r="6" spans="1:53" x14ac:dyDescent="0.25">
      <c r="A6" s="29" t="s">
        <v>37</v>
      </c>
      <c r="B6" s="29" t="s">
        <v>36</v>
      </c>
      <c r="C6" s="29" t="s">
        <v>20</v>
      </c>
      <c r="D6" s="31">
        <v>14</v>
      </c>
      <c r="E6" s="27">
        <f>F6/D6</f>
        <v>1</v>
      </c>
      <c r="F6" s="31">
        <v>14</v>
      </c>
      <c r="G6" s="13">
        <f>H6/F6</f>
        <v>37.535714285714285</v>
      </c>
      <c r="H6" s="28">
        <v>525.5</v>
      </c>
      <c r="I6" s="20">
        <v>312</v>
      </c>
      <c r="J6" s="26">
        <f>K6/I6</f>
        <v>1.0801282051282051</v>
      </c>
      <c r="K6" s="20">
        <v>337</v>
      </c>
      <c r="L6" s="13">
        <f>M6/K6</f>
        <v>39.181008902077153</v>
      </c>
      <c r="M6" s="13">
        <v>13204</v>
      </c>
      <c r="N6" s="20">
        <v>459</v>
      </c>
      <c r="O6" s="27">
        <f t="shared" si="0"/>
        <v>1.008714596949891</v>
      </c>
      <c r="P6" s="20">
        <v>463</v>
      </c>
      <c r="Q6" s="13">
        <f t="shared" si="1"/>
        <v>40</v>
      </c>
      <c r="R6" s="13">
        <v>18520</v>
      </c>
      <c r="S6" s="20">
        <v>143</v>
      </c>
      <c r="T6" s="27">
        <f t="shared" si="2"/>
        <v>1</v>
      </c>
      <c r="U6" s="20">
        <v>143</v>
      </c>
      <c r="V6" s="13">
        <f t="shared" si="3"/>
        <v>37.560839160839159</v>
      </c>
      <c r="W6" s="13">
        <v>5371.2</v>
      </c>
      <c r="X6" s="25">
        <v>1077</v>
      </c>
      <c r="Y6" s="26">
        <f t="shared" si="4"/>
        <v>1.000928505106778</v>
      </c>
      <c r="Z6" s="25">
        <v>1078</v>
      </c>
      <c r="AA6" s="21">
        <f t="shared" si="5"/>
        <v>39.989332096474953</v>
      </c>
      <c r="AB6" s="21">
        <v>43108.5</v>
      </c>
      <c r="AC6" s="25">
        <v>296</v>
      </c>
      <c r="AD6" s="26">
        <f t="shared" si="6"/>
        <v>1.0033783783783783</v>
      </c>
      <c r="AE6" s="25">
        <v>297</v>
      </c>
      <c r="AF6" s="21">
        <f t="shared" si="7"/>
        <v>40</v>
      </c>
      <c r="AG6" s="21">
        <v>11880</v>
      </c>
      <c r="AH6" s="25">
        <v>131</v>
      </c>
      <c r="AI6" s="26">
        <f t="shared" si="8"/>
        <v>1</v>
      </c>
      <c r="AJ6" s="25">
        <v>131</v>
      </c>
      <c r="AK6" s="21">
        <f t="shared" si="9"/>
        <v>40</v>
      </c>
      <c r="AL6" s="21">
        <v>5240</v>
      </c>
      <c r="AM6" s="25">
        <f>'[1]Factor D Back Up'!C38</f>
        <v>481.28571428571433</v>
      </c>
      <c r="AN6" s="26">
        <f>'[1]Factor D Back Up'!D38</f>
        <v>0.98293321602145134</v>
      </c>
      <c r="AO6" s="25">
        <f>'[1]Factor D Back Up'!E38</f>
        <v>481.28571428571433</v>
      </c>
      <c r="AP6" s="21">
        <f>'[1]Factor D Back Up'!F38</f>
        <v>40</v>
      </c>
      <c r="AQ6" s="21">
        <f>'[1]Factor D Back Up'!G38</f>
        <v>19251.428571428572</v>
      </c>
      <c r="AR6" s="25">
        <f>'[1]Factor D Back Up'!C39</f>
        <v>514.75</v>
      </c>
      <c r="AS6" s="26">
        <f>'[1]Factor D Back Up'!D39</f>
        <v>0.97579185520361988</v>
      </c>
      <c r="AT6" s="25">
        <f>'[1]Factor D Back Up'!E39</f>
        <v>514.75</v>
      </c>
      <c r="AU6" s="21">
        <f>'[1]Factor D Back Up'!F39</f>
        <v>40</v>
      </c>
      <c r="AV6" s="21">
        <f>'[1]Factor D Back Up'!G39</f>
        <v>20590</v>
      </c>
      <c r="AW6" s="25">
        <f>'[1]Factor D Back Up'!C40</f>
        <v>548.21428571428578</v>
      </c>
      <c r="AX6" s="26">
        <f>'[1]Factor D Back Up'!D40</f>
        <v>0.96865049438578854</v>
      </c>
      <c r="AY6" s="25">
        <f>'[1]Factor D Back Up'!E40</f>
        <v>548.21428571428578</v>
      </c>
      <c r="AZ6" s="21">
        <f>'[1]Factor D Back Up'!F40</f>
        <v>40</v>
      </c>
      <c r="BA6" s="21">
        <f>'[1]Factor D Back Up'!G40</f>
        <v>21928.571428571431</v>
      </c>
    </row>
    <row r="7" spans="1:53" x14ac:dyDescent="0.25">
      <c r="A7" s="29" t="s">
        <v>35</v>
      </c>
      <c r="B7" s="29" t="s">
        <v>34</v>
      </c>
      <c r="C7" s="29" t="s">
        <v>18</v>
      </c>
      <c r="D7" s="31">
        <v>800</v>
      </c>
      <c r="E7" s="27">
        <f>F7/D7</f>
        <v>3.5024999999999999</v>
      </c>
      <c r="F7" s="31">
        <v>2802</v>
      </c>
      <c r="G7" s="13">
        <f>H7/F7</f>
        <v>28.478051391862955</v>
      </c>
      <c r="H7" s="28">
        <v>79795.5</v>
      </c>
      <c r="I7" s="20">
        <v>1059</v>
      </c>
      <c r="J7" s="26">
        <f>K7/I7</f>
        <v>8.5816808309726156</v>
      </c>
      <c r="K7" s="20">
        <v>9088</v>
      </c>
      <c r="L7" s="13">
        <f>M7/K7</f>
        <v>28.445092429577464</v>
      </c>
      <c r="M7" s="13">
        <v>258509</v>
      </c>
      <c r="N7" s="20">
        <v>1323</v>
      </c>
      <c r="O7" s="27">
        <f t="shared" si="0"/>
        <v>8.3522297808012098</v>
      </c>
      <c r="P7" s="20">
        <v>11050</v>
      </c>
      <c r="Q7" s="13">
        <f t="shared" si="1"/>
        <v>28.455067873303168</v>
      </c>
      <c r="R7" s="13">
        <v>314428.5</v>
      </c>
      <c r="S7" s="20">
        <v>1250</v>
      </c>
      <c r="T7" s="27">
        <f t="shared" si="2"/>
        <v>8.5503999999999998</v>
      </c>
      <c r="U7" s="20">
        <v>10688</v>
      </c>
      <c r="V7" s="13">
        <f t="shared" si="3"/>
        <v>28.357633794910175</v>
      </c>
      <c r="W7" s="13">
        <v>303086.38999999996</v>
      </c>
      <c r="X7" s="25">
        <v>2439</v>
      </c>
      <c r="Y7" s="26">
        <f t="shared" si="4"/>
        <v>7.7150471504715048</v>
      </c>
      <c r="Z7" s="25">
        <v>18817</v>
      </c>
      <c r="AA7" s="21">
        <f t="shared" si="5"/>
        <v>28.499973428282935</v>
      </c>
      <c r="AB7" s="21">
        <v>536284</v>
      </c>
      <c r="AC7" s="25">
        <v>2156</v>
      </c>
      <c r="AD7" s="26">
        <f t="shared" si="6"/>
        <v>9.3177179962894243</v>
      </c>
      <c r="AE7" s="25">
        <v>20089</v>
      </c>
      <c r="AF7" s="21">
        <f t="shared" si="7"/>
        <v>28.5</v>
      </c>
      <c r="AG7" s="21">
        <v>572536.5</v>
      </c>
      <c r="AH7" s="25">
        <v>2982</v>
      </c>
      <c r="AI7" s="26">
        <f t="shared" si="8"/>
        <v>5.7186452045606977</v>
      </c>
      <c r="AJ7" s="25">
        <v>17053</v>
      </c>
      <c r="AK7" s="21">
        <f t="shared" si="9"/>
        <v>28.498915146894973</v>
      </c>
      <c r="AL7" s="21">
        <f>485963.5+28.5</f>
        <v>485992</v>
      </c>
      <c r="AM7" s="25">
        <f>'[1]Factor D Back Up'!C51</f>
        <v>3463.2857142857142</v>
      </c>
      <c r="AN7" s="26">
        <f>'[1]Factor D Back Up'!D51</f>
        <v>10.178862887454814</v>
      </c>
      <c r="AO7" s="25">
        <f>'[1]Factor D Back Up'!E51</f>
        <v>35252.310425795295</v>
      </c>
      <c r="AP7" s="21">
        <f>'[1]Factor D Back Up'!F51</f>
        <v>28.5</v>
      </c>
      <c r="AQ7" s="21">
        <f>'[1]Factor D Back Up'!G51</f>
        <v>1004690.8471351659</v>
      </c>
      <c r="AR7" s="25">
        <f>'[1]Factor D Back Up'!C52</f>
        <v>3978.0357142857142</v>
      </c>
      <c r="AS7" s="26">
        <f>'[1]Factor D Back Up'!D52</f>
        <v>10.620405260336167</v>
      </c>
      <c r="AT7" s="25">
        <f>'[1]Factor D Back Up'!E52</f>
        <v>42248.351425805136</v>
      </c>
      <c r="AU7" s="21">
        <f>'[1]Factor D Back Up'!F52</f>
        <v>28.5</v>
      </c>
      <c r="AV7" s="21">
        <f>'[1]Factor D Back Up'!G52</f>
        <v>1204078.0156354464</v>
      </c>
      <c r="AW7" s="25">
        <f>'[1]Factor D Back Up'!C53</f>
        <v>4526.25</v>
      </c>
      <c r="AX7" s="26">
        <f>'[1]Factor D Back Up'!D53</f>
        <v>11.096210308529287</v>
      </c>
      <c r="AY7" s="25">
        <f>'[1]Factor D Back Up'!E53</f>
        <v>50224.221908980682</v>
      </c>
      <c r="AZ7" s="21">
        <f>'[1]Factor D Back Up'!F53</f>
        <v>28.5</v>
      </c>
      <c r="BA7" s="21">
        <f>'[1]Factor D Back Up'!G53</f>
        <v>1431390.3244059493</v>
      </c>
    </row>
    <row r="8" spans="1:53" x14ac:dyDescent="0.25">
      <c r="A8" s="29" t="s">
        <v>32</v>
      </c>
      <c r="B8" s="29" t="s">
        <v>33</v>
      </c>
      <c r="C8" s="29" t="s">
        <v>12</v>
      </c>
      <c r="D8" s="31">
        <v>22</v>
      </c>
      <c r="E8" s="27">
        <f>F8/D8</f>
        <v>172.45454545454547</v>
      </c>
      <c r="F8" s="31">
        <v>3794</v>
      </c>
      <c r="G8" s="13">
        <f>H8/F8</f>
        <v>4.0792883500263573</v>
      </c>
      <c r="H8" s="28">
        <v>15476.82</v>
      </c>
      <c r="I8" s="20">
        <v>18</v>
      </c>
      <c r="J8" s="26">
        <f>K8/I8</f>
        <v>233.55555555555554</v>
      </c>
      <c r="K8" s="20">
        <v>4204</v>
      </c>
      <c r="L8" s="13">
        <f>M8/K8</f>
        <v>4.0410608943862982</v>
      </c>
      <c r="M8" s="13">
        <v>16988.62</v>
      </c>
      <c r="N8" s="20">
        <v>39</v>
      </c>
      <c r="O8" s="27">
        <f t="shared" si="0"/>
        <v>282.64102564102564</v>
      </c>
      <c r="P8" s="20">
        <v>11023</v>
      </c>
      <c r="Q8" s="13">
        <f t="shared" si="1"/>
        <v>4.0759902023042729</v>
      </c>
      <c r="R8" s="13">
        <v>44929.64</v>
      </c>
      <c r="S8" s="20">
        <v>73</v>
      </c>
      <c r="T8" s="27">
        <f t="shared" si="2"/>
        <v>416.02739726027397</v>
      </c>
      <c r="U8" s="20">
        <v>30370</v>
      </c>
      <c r="V8" s="13">
        <f t="shared" si="3"/>
        <v>4.0793852486005928</v>
      </c>
      <c r="W8" s="13">
        <v>123890.93</v>
      </c>
      <c r="X8" s="25">
        <v>178</v>
      </c>
      <c r="Y8" s="26">
        <f t="shared" si="4"/>
        <v>583.16084269662929</v>
      </c>
      <c r="Z8" s="25">
        <v>103802.63</v>
      </c>
      <c r="AA8" s="21">
        <f t="shared" si="5"/>
        <v>4.0763019202885316</v>
      </c>
      <c r="AB8" s="21">
        <v>423130.86</v>
      </c>
      <c r="AC8" s="25">
        <v>236</v>
      </c>
      <c r="AD8" s="26">
        <f t="shared" si="6"/>
        <v>577.96610169491521</v>
      </c>
      <c r="AE8" s="25">
        <v>136400</v>
      </c>
      <c r="AF8" s="21">
        <f t="shared" si="7"/>
        <v>4.0755934017595301</v>
      </c>
      <c r="AG8" s="21">
        <v>555910.93999999994</v>
      </c>
      <c r="AH8" s="25">
        <v>258</v>
      </c>
      <c r="AI8" s="26">
        <f t="shared" si="8"/>
        <v>440.44961240310079</v>
      </c>
      <c r="AJ8" s="25">
        <v>113636</v>
      </c>
      <c r="AK8" s="21">
        <f t="shared" si="9"/>
        <v>4.0738082121862789</v>
      </c>
      <c r="AL8" s="21">
        <v>462931.27</v>
      </c>
      <c r="AM8" s="25">
        <f>'[1]Factor D Back Up'!C64</f>
        <v>266</v>
      </c>
      <c r="AN8" s="26">
        <f>'[1]Factor D Back Up'!D64</f>
        <v>642.79731298371917</v>
      </c>
      <c r="AO8" s="25">
        <f>'[1]Factor D Back Up'!E64</f>
        <v>170984.0852536693</v>
      </c>
      <c r="AP8" s="21">
        <f>'[1]Factor D Back Up'!F64</f>
        <v>4.72</v>
      </c>
      <c r="AQ8" s="21">
        <f>'[1]Factor D Back Up'!G64</f>
        <v>807044.88239731907</v>
      </c>
      <c r="AR8" s="25">
        <f>'[1]Factor D Back Up'!C65</f>
        <v>274</v>
      </c>
      <c r="AS8" s="26">
        <f>'[1]Factor D Back Up'!D65</f>
        <v>706.84467406157592</v>
      </c>
      <c r="AT8" s="25">
        <f>'[1]Factor D Back Up'!E65</f>
        <v>193675.44069287181</v>
      </c>
      <c r="AU8" s="21">
        <f>'[1]Factor D Back Up'!F65</f>
        <v>4.79</v>
      </c>
      <c r="AV8" s="21">
        <f>'[1]Factor D Back Up'!G65</f>
        <v>927705.36091885599</v>
      </c>
      <c r="AW8" s="25">
        <f>'[1]Factor D Back Up'!C66</f>
        <v>282</v>
      </c>
      <c r="AX8" s="26">
        <f>'[1]Factor D Back Up'!D66</f>
        <v>770.89203513943266</v>
      </c>
      <c r="AY8" s="25">
        <f>'[1]Factor D Back Up'!E66</f>
        <v>217391.55390932001</v>
      </c>
      <c r="AZ8" s="21">
        <f>'[1]Factor D Back Up'!F66</f>
        <v>5.15</v>
      </c>
      <c r="BA8" s="21">
        <f>'[1]Factor D Back Up'!G66</f>
        <v>1119566.5026329982</v>
      </c>
    </row>
    <row r="9" spans="1:53" x14ac:dyDescent="0.25">
      <c r="A9" s="29" t="s">
        <v>32</v>
      </c>
      <c r="B9" s="29" t="s">
        <v>31</v>
      </c>
      <c r="C9" s="29" t="s">
        <v>30</v>
      </c>
      <c r="D9" s="31">
        <v>1</v>
      </c>
      <c r="E9" s="27">
        <f>F9/D9</f>
        <v>40</v>
      </c>
      <c r="F9" s="31">
        <v>40</v>
      </c>
      <c r="G9" s="13">
        <f>H9/F9</f>
        <v>10.72</v>
      </c>
      <c r="H9" s="28">
        <v>428.8</v>
      </c>
      <c r="I9" s="20">
        <v>1</v>
      </c>
      <c r="J9" s="26">
        <f>K9/I9</f>
        <v>16</v>
      </c>
      <c r="K9" s="20">
        <v>16</v>
      </c>
      <c r="L9" s="13">
        <f>M9/K9</f>
        <v>10.72</v>
      </c>
      <c r="M9" s="13">
        <v>171.52</v>
      </c>
      <c r="N9" s="20">
        <v>3</v>
      </c>
      <c r="O9" s="27">
        <f t="shared" si="0"/>
        <v>51.333333333333336</v>
      </c>
      <c r="P9" s="20">
        <v>154</v>
      </c>
      <c r="Q9" s="13">
        <f t="shared" si="1"/>
        <v>5.8532467532467534</v>
      </c>
      <c r="R9" s="13">
        <v>901.4</v>
      </c>
      <c r="S9" s="20">
        <v>2</v>
      </c>
      <c r="T9" s="27">
        <f t="shared" si="2"/>
        <v>12</v>
      </c>
      <c r="U9" s="20">
        <v>24</v>
      </c>
      <c r="V9" s="13">
        <f t="shared" si="3"/>
        <v>10.72</v>
      </c>
      <c r="W9" s="13">
        <v>257.28000000000003</v>
      </c>
      <c r="X9" s="15">
        <v>1</v>
      </c>
      <c r="Y9" s="26">
        <f t="shared" si="4"/>
        <v>56</v>
      </c>
      <c r="Z9" s="25">
        <v>56</v>
      </c>
      <c r="AA9" s="21">
        <f t="shared" si="5"/>
        <v>4.6571428571428575</v>
      </c>
      <c r="AB9" s="21">
        <v>260.8</v>
      </c>
      <c r="AC9" s="25">
        <v>1</v>
      </c>
      <c r="AD9" s="26">
        <f t="shared" si="6"/>
        <v>1</v>
      </c>
      <c r="AE9" s="25">
        <v>1</v>
      </c>
      <c r="AF9" s="21">
        <f t="shared" si="7"/>
        <v>10.72</v>
      </c>
      <c r="AG9" s="21">
        <v>10.72</v>
      </c>
      <c r="AH9" s="25">
        <v>1</v>
      </c>
      <c r="AI9" s="26">
        <f t="shared" si="8"/>
        <v>1</v>
      </c>
      <c r="AJ9" s="25">
        <v>1</v>
      </c>
      <c r="AK9" s="21">
        <f t="shared" si="9"/>
        <v>130.4</v>
      </c>
      <c r="AL9" s="21">
        <v>130.4</v>
      </c>
      <c r="AM9" s="25">
        <f>'[1]Factor D Back Up'!C77</f>
        <v>1.1428571428571432</v>
      </c>
      <c r="AN9" s="26">
        <f>'[1]Factor D Back Up'!D77</f>
        <v>25.333333333333336</v>
      </c>
      <c r="AO9" s="25">
        <f>'[1]Factor D Back Up'!E77</f>
        <v>28.952380952380963</v>
      </c>
      <c r="AP9" s="21">
        <f>'[1]Factor D Back Up'!F77</f>
        <v>300</v>
      </c>
      <c r="AQ9" s="21">
        <f>'[1]Factor D Back Up'!G77</f>
        <v>8685.7142857142899</v>
      </c>
      <c r="AR9" s="25">
        <f>'[1]Factor D Back Up'!C78</f>
        <v>1.0714285714285716</v>
      </c>
      <c r="AS9" s="26">
        <f>'[1]Factor D Back Up'!D78</f>
        <v>25.333333333333336</v>
      </c>
      <c r="AT9" s="25">
        <f>'[1]Factor D Back Up'!E78</f>
        <v>27.142857142857149</v>
      </c>
      <c r="AU9" s="21">
        <f>'[1]Factor D Back Up'!F78</f>
        <v>300</v>
      </c>
      <c r="AV9" s="21">
        <f>'[1]Factor D Back Up'!G78</f>
        <v>8142.8571428571449</v>
      </c>
      <c r="AW9" s="25">
        <f>'[1]Factor D Back Up'!C79</f>
        <v>1.0000000000000004</v>
      </c>
      <c r="AX9" s="26">
        <f>'[1]Factor D Back Up'!D79</f>
        <v>25.333333333333336</v>
      </c>
      <c r="AY9" s="25">
        <f>'[1]Factor D Back Up'!E79</f>
        <v>25.333333333333346</v>
      </c>
      <c r="AZ9" s="21">
        <f>'[1]Factor D Back Up'!F79</f>
        <v>300</v>
      </c>
      <c r="BA9" s="21">
        <f>'[1]Factor D Back Up'!G79</f>
        <v>7600.0000000000036</v>
      </c>
    </row>
    <row r="10" spans="1:53" hidden="1" x14ac:dyDescent="0.25">
      <c r="A10" s="29" t="s">
        <v>29</v>
      </c>
      <c r="B10" s="29"/>
      <c r="C10" s="29" t="s">
        <v>28</v>
      </c>
      <c r="D10" s="31">
        <v>0</v>
      </c>
      <c r="E10" s="27">
        <v>0</v>
      </c>
      <c r="F10" s="31">
        <v>0</v>
      </c>
      <c r="G10" s="13">
        <v>0</v>
      </c>
      <c r="H10" s="28">
        <v>0</v>
      </c>
      <c r="I10" s="31">
        <v>0</v>
      </c>
      <c r="J10" s="27">
        <v>0</v>
      </c>
      <c r="K10" s="31">
        <v>0</v>
      </c>
      <c r="L10" s="13">
        <v>0</v>
      </c>
      <c r="M10" s="28">
        <v>0</v>
      </c>
      <c r="N10" s="31">
        <v>0</v>
      </c>
      <c r="O10" s="27">
        <v>0</v>
      </c>
      <c r="P10" s="31">
        <v>0</v>
      </c>
      <c r="Q10" s="13">
        <v>0</v>
      </c>
      <c r="R10" s="28">
        <v>0</v>
      </c>
      <c r="S10" s="31">
        <v>0</v>
      </c>
      <c r="T10" s="27">
        <v>0</v>
      </c>
      <c r="U10" s="31">
        <v>0</v>
      </c>
      <c r="V10" s="13">
        <v>0</v>
      </c>
      <c r="W10" s="28">
        <v>0</v>
      </c>
      <c r="X10" s="31">
        <v>0</v>
      </c>
      <c r="Y10" s="26">
        <v>0</v>
      </c>
      <c r="Z10" s="31">
        <v>0</v>
      </c>
      <c r="AA10" s="21">
        <v>0</v>
      </c>
      <c r="AB10" s="28">
        <v>0</v>
      </c>
      <c r="AC10" s="25">
        <v>0</v>
      </c>
      <c r="AD10" s="26">
        <v>0</v>
      </c>
      <c r="AE10" s="25">
        <v>0</v>
      </c>
      <c r="AF10" s="21">
        <v>0</v>
      </c>
      <c r="AG10" s="21">
        <v>0</v>
      </c>
      <c r="AH10" s="25">
        <v>0</v>
      </c>
      <c r="AI10" s="26">
        <v>0</v>
      </c>
      <c r="AJ10" s="25">
        <v>0</v>
      </c>
      <c r="AK10" s="21">
        <v>0</v>
      </c>
      <c r="AL10" s="21">
        <v>0</v>
      </c>
      <c r="AM10" s="25">
        <f>'[1]Factor D Back Up'!C181</f>
        <v>0</v>
      </c>
      <c r="AN10" s="26">
        <f>'[1]Factor D Back Up'!D181</f>
        <v>0</v>
      </c>
      <c r="AO10" s="25">
        <f>'[1]Factor D Back Up'!E181</f>
        <v>0</v>
      </c>
      <c r="AP10" s="21">
        <f>'[1]Factor D Back Up'!F181</f>
        <v>0</v>
      </c>
      <c r="AQ10" s="21">
        <f>'[1]Factor D Back Up'!G181</f>
        <v>0</v>
      </c>
      <c r="AR10" s="25">
        <f>'[1]Factor D Back Up'!C182</f>
        <v>0</v>
      </c>
      <c r="AS10" s="26">
        <f>'[1]Factor D Back Up'!D182</f>
        <v>0</v>
      </c>
      <c r="AT10" s="25">
        <f>'[1]Factor D Back Up'!E182</f>
        <v>0</v>
      </c>
      <c r="AU10" s="21">
        <f>'[1]Factor D Back Up'!F182</f>
        <v>0</v>
      </c>
      <c r="AV10" s="21">
        <f>'[1]Factor D Back Up'!G182</f>
        <v>0</v>
      </c>
      <c r="AW10" s="25">
        <f>'[1]Factor D Back Up'!C183</f>
        <v>0</v>
      </c>
      <c r="AX10" s="26">
        <f>'[1]Factor D Back Up'!D183</f>
        <v>0</v>
      </c>
      <c r="AY10" s="25">
        <f>'[1]Factor D Back Up'!E183</f>
        <v>0</v>
      </c>
      <c r="AZ10" s="21">
        <f>'[1]Factor D Back Up'!F183</f>
        <v>0</v>
      </c>
      <c r="BA10" s="21">
        <f>'[1]Factor D Back Up'!G183</f>
        <v>0</v>
      </c>
    </row>
    <row r="11" spans="1:53" ht="30" x14ac:dyDescent="0.25">
      <c r="A11" s="33" t="s">
        <v>27</v>
      </c>
      <c r="B11" s="29"/>
      <c r="C11" s="29" t="s">
        <v>12</v>
      </c>
      <c r="D11" s="31">
        <v>0</v>
      </c>
      <c r="E11" s="27">
        <v>0</v>
      </c>
      <c r="F11" s="31">
        <v>0</v>
      </c>
      <c r="G11" s="13">
        <v>0</v>
      </c>
      <c r="H11" s="28">
        <v>0</v>
      </c>
      <c r="I11" s="31">
        <v>0</v>
      </c>
      <c r="J11" s="27">
        <v>0</v>
      </c>
      <c r="K11" s="31">
        <v>0</v>
      </c>
      <c r="L11" s="13">
        <v>0</v>
      </c>
      <c r="M11" s="28">
        <v>0</v>
      </c>
      <c r="N11" s="31">
        <v>0</v>
      </c>
      <c r="O11" s="27">
        <v>0</v>
      </c>
      <c r="P11" s="31">
        <v>0</v>
      </c>
      <c r="Q11" s="13">
        <v>0</v>
      </c>
      <c r="R11" s="28">
        <v>0</v>
      </c>
      <c r="S11" s="31">
        <v>0</v>
      </c>
      <c r="T11" s="27">
        <v>0</v>
      </c>
      <c r="U11" s="31">
        <v>0</v>
      </c>
      <c r="V11" s="13">
        <v>0</v>
      </c>
      <c r="W11" s="28">
        <v>0</v>
      </c>
      <c r="X11" s="31">
        <v>0</v>
      </c>
      <c r="Y11" s="26">
        <v>0</v>
      </c>
      <c r="Z11" s="31">
        <v>0</v>
      </c>
      <c r="AA11" s="21">
        <v>0</v>
      </c>
      <c r="AB11" s="28">
        <v>0</v>
      </c>
      <c r="AC11" s="25">
        <v>0</v>
      </c>
      <c r="AD11" s="26">
        <v>0</v>
      </c>
      <c r="AE11" s="25">
        <v>0</v>
      </c>
      <c r="AF11" s="21">
        <v>0</v>
      </c>
      <c r="AG11" s="21">
        <v>0</v>
      </c>
      <c r="AH11" s="25">
        <v>0</v>
      </c>
      <c r="AI11" s="26">
        <v>0</v>
      </c>
      <c r="AJ11" s="25">
        <v>0</v>
      </c>
      <c r="AK11" s="21">
        <v>0</v>
      </c>
      <c r="AL11" s="21">
        <v>0</v>
      </c>
      <c r="AM11" s="25">
        <f>'[1]Factor D Back Up'!C194</f>
        <v>0</v>
      </c>
      <c r="AN11" s="26">
        <f>'[1]Factor D Back Up'!D194</f>
        <v>0</v>
      </c>
      <c r="AO11" s="25">
        <f>'[1]Factor D Back Up'!E194</f>
        <v>0</v>
      </c>
      <c r="AP11" s="21">
        <f>'[1]Factor D Back Up'!F194</f>
        <v>0</v>
      </c>
      <c r="AQ11" s="21">
        <f>'[1]Factor D Back Up'!G194</f>
        <v>0</v>
      </c>
      <c r="AR11" s="25">
        <f>'[1]Factor D Back Up'!C195</f>
        <v>100</v>
      </c>
      <c r="AS11" s="26">
        <f>'[1]Factor D Back Up'!D195</f>
        <v>1</v>
      </c>
      <c r="AT11" s="25">
        <f>'[1]Factor D Back Up'!E195</f>
        <v>100</v>
      </c>
      <c r="AU11" s="21">
        <f>'[1]Factor D Back Up'!F195</f>
        <v>15446.50767696046</v>
      </c>
      <c r="AV11" s="21">
        <f>'[1]Factor D Back Up'!G195</f>
        <v>1544650.767696046</v>
      </c>
      <c r="AW11" s="25">
        <f>'[1]Factor D Back Up'!C196</f>
        <v>140</v>
      </c>
      <c r="AX11" s="26">
        <f>'[1]Factor D Back Up'!D196</f>
        <v>1</v>
      </c>
      <c r="AY11" s="25">
        <f>'[1]Factor D Back Up'!E196</f>
        <v>140</v>
      </c>
      <c r="AZ11" s="21">
        <f>'[1]Factor D Back Up'!F196</f>
        <v>16572.134119997438</v>
      </c>
      <c r="BA11" s="21">
        <f>'[1]Factor D Back Up'!G196</f>
        <v>2320098.7767996411</v>
      </c>
    </row>
    <row r="12" spans="1:53" x14ac:dyDescent="0.25">
      <c r="A12" s="29" t="s">
        <v>26</v>
      </c>
      <c r="B12" s="29"/>
      <c r="C12" s="29" t="s">
        <v>24</v>
      </c>
      <c r="D12" s="31">
        <v>0</v>
      </c>
      <c r="E12" s="27">
        <v>0</v>
      </c>
      <c r="F12" s="31">
        <v>0</v>
      </c>
      <c r="G12" s="13">
        <v>0</v>
      </c>
      <c r="H12" s="28">
        <v>0</v>
      </c>
      <c r="I12" s="31">
        <v>0</v>
      </c>
      <c r="J12" s="26">
        <v>0</v>
      </c>
      <c r="K12" s="31">
        <v>0</v>
      </c>
      <c r="L12" s="13">
        <v>0</v>
      </c>
      <c r="M12" s="28">
        <v>0</v>
      </c>
      <c r="N12" s="31">
        <v>0</v>
      </c>
      <c r="O12" s="27">
        <v>0</v>
      </c>
      <c r="P12" s="31">
        <v>0</v>
      </c>
      <c r="Q12" s="13">
        <v>0</v>
      </c>
      <c r="R12" s="28">
        <v>0</v>
      </c>
      <c r="S12" s="31">
        <v>0</v>
      </c>
      <c r="T12" s="27">
        <v>0</v>
      </c>
      <c r="U12" s="31">
        <v>0</v>
      </c>
      <c r="V12" s="13">
        <v>0</v>
      </c>
      <c r="W12" s="28">
        <v>0</v>
      </c>
      <c r="X12" s="31">
        <v>0</v>
      </c>
      <c r="Y12" s="26">
        <v>0</v>
      </c>
      <c r="Z12" s="31">
        <v>0</v>
      </c>
      <c r="AA12" s="21">
        <v>0</v>
      </c>
      <c r="AB12" s="28">
        <v>0</v>
      </c>
      <c r="AC12" s="25">
        <v>0</v>
      </c>
      <c r="AD12" s="26">
        <v>0</v>
      </c>
      <c r="AE12" s="25">
        <v>0</v>
      </c>
      <c r="AF12" s="21">
        <v>0</v>
      </c>
      <c r="AG12" s="21">
        <v>0</v>
      </c>
      <c r="AH12" s="25">
        <v>0</v>
      </c>
      <c r="AI12" s="26">
        <v>0</v>
      </c>
      <c r="AJ12" s="25">
        <v>0</v>
      </c>
      <c r="AK12" s="21">
        <v>0</v>
      </c>
      <c r="AL12" s="21">
        <v>0</v>
      </c>
      <c r="AM12" s="25">
        <f>'[1]Factor D Back Up'!C142</f>
        <v>0</v>
      </c>
      <c r="AN12" s="26">
        <f>'[1]Factor D Back Up'!D142</f>
        <v>0</v>
      </c>
      <c r="AO12" s="25">
        <f>'[1]Factor D Back Up'!E142</f>
        <v>0</v>
      </c>
      <c r="AP12" s="21">
        <f>'[1]Factor D Back Up'!F142</f>
        <v>17.940000000000001</v>
      </c>
      <c r="AQ12" s="21">
        <f>'[1]Factor D Back Up'!G142</f>
        <v>0</v>
      </c>
      <c r="AR12" s="25">
        <f>'[1]Factor D Back Up'!C143</f>
        <v>8.1323412698412696</v>
      </c>
      <c r="AS12" s="26">
        <f>'[1]Factor D Back Up'!D143</f>
        <v>16</v>
      </c>
      <c r="AT12" s="25">
        <f>'[1]Factor D Back Up'!E143</f>
        <v>130.11746031746031</v>
      </c>
      <c r="AU12" s="21">
        <f>'[1]Factor D Back Up'!F143</f>
        <v>18.352620000000002</v>
      </c>
      <c r="AV12" s="21">
        <f>'[1]Factor D Back Up'!G143</f>
        <v>2387.9963045714289</v>
      </c>
      <c r="AW12" s="25">
        <f>'[1]Factor D Back Up'!C144</f>
        <v>731.91071428571422</v>
      </c>
      <c r="AX12" s="26">
        <f>'[1]Factor D Back Up'!D144</f>
        <v>208</v>
      </c>
      <c r="AY12" s="25">
        <f>'[1]Factor D Back Up'!E144</f>
        <v>152237.42857142855</v>
      </c>
      <c r="AZ12" s="21">
        <f>'[1]Factor D Back Up'!F144</f>
        <v>18.75375764</v>
      </c>
      <c r="BA12" s="21">
        <f>'[1]Factor D Back Up'!G144</f>
        <v>2855023.8391653826</v>
      </c>
    </row>
    <row r="13" spans="1:53" x14ac:dyDescent="0.25">
      <c r="A13" s="29" t="s">
        <v>25</v>
      </c>
      <c r="B13" s="29"/>
      <c r="C13" s="29" t="s">
        <v>24</v>
      </c>
      <c r="D13" s="31">
        <v>0</v>
      </c>
      <c r="E13" s="27">
        <v>0</v>
      </c>
      <c r="F13" s="31">
        <v>0</v>
      </c>
      <c r="G13" s="13">
        <v>0</v>
      </c>
      <c r="H13" s="28">
        <v>0</v>
      </c>
      <c r="I13" s="31">
        <v>0</v>
      </c>
      <c r="J13" s="26">
        <v>0</v>
      </c>
      <c r="K13" s="31">
        <v>0</v>
      </c>
      <c r="L13" s="13">
        <v>0</v>
      </c>
      <c r="M13" s="28">
        <v>0</v>
      </c>
      <c r="N13" s="31">
        <v>0</v>
      </c>
      <c r="O13" s="27">
        <v>0</v>
      </c>
      <c r="P13" s="31">
        <v>0</v>
      </c>
      <c r="Q13" s="13">
        <v>0</v>
      </c>
      <c r="R13" s="28">
        <v>0</v>
      </c>
      <c r="S13" s="31">
        <v>0</v>
      </c>
      <c r="T13" s="27">
        <v>0</v>
      </c>
      <c r="U13" s="31">
        <v>0</v>
      </c>
      <c r="V13" s="13">
        <v>0</v>
      </c>
      <c r="W13" s="28">
        <v>0</v>
      </c>
      <c r="X13" s="31">
        <v>0</v>
      </c>
      <c r="Y13" s="26">
        <v>0</v>
      </c>
      <c r="Z13" s="31">
        <v>0</v>
      </c>
      <c r="AA13" s="21">
        <v>0</v>
      </c>
      <c r="AB13" s="28">
        <v>0</v>
      </c>
      <c r="AC13" s="25">
        <v>0</v>
      </c>
      <c r="AD13" s="26">
        <v>0</v>
      </c>
      <c r="AE13" s="25">
        <v>0</v>
      </c>
      <c r="AF13" s="21">
        <v>0</v>
      </c>
      <c r="AG13" s="21">
        <v>0</v>
      </c>
      <c r="AH13" s="25">
        <v>0</v>
      </c>
      <c r="AI13" s="26">
        <v>0</v>
      </c>
      <c r="AJ13" s="25">
        <v>0</v>
      </c>
      <c r="AK13" s="21">
        <v>0</v>
      </c>
      <c r="AL13" s="21">
        <v>0</v>
      </c>
      <c r="AM13" s="25">
        <f>'[1]Factor D Back Up'!C155</f>
        <v>0</v>
      </c>
      <c r="AN13" s="26">
        <f>'[1]Factor D Back Up'!D155</f>
        <v>0</v>
      </c>
      <c r="AO13" s="25">
        <f>'[1]Factor D Back Up'!E155</f>
        <v>0</v>
      </c>
      <c r="AP13" s="21">
        <f>'[1]Factor D Back Up'!F155</f>
        <v>17.940000000000001</v>
      </c>
      <c r="AQ13" s="21">
        <f>'[1]Factor D Back Up'!G155</f>
        <v>0</v>
      </c>
      <c r="AR13" s="25">
        <f>'[1]Factor D Back Up'!C156</f>
        <v>1.75</v>
      </c>
      <c r="AS13" s="26">
        <f>'[1]Factor D Back Up'!D156</f>
        <v>32</v>
      </c>
      <c r="AT13" s="25">
        <f>'[1]Factor D Back Up'!E156</f>
        <v>56</v>
      </c>
      <c r="AU13" s="21">
        <f>'[1]Factor D Back Up'!F156</f>
        <v>18.352620000000002</v>
      </c>
      <c r="AV13" s="21">
        <f>'[1]Factor D Back Up'!G156</f>
        <v>1027.7467200000001</v>
      </c>
      <c r="AW13" s="25">
        <f>'[1]Factor D Back Up'!C157</f>
        <v>22</v>
      </c>
      <c r="AX13" s="26">
        <f>'[1]Factor D Back Up'!D157</f>
        <v>32</v>
      </c>
      <c r="AY13" s="25">
        <f>'[1]Factor D Back Up'!E157</f>
        <v>704</v>
      </c>
      <c r="AZ13" s="21">
        <f>'[1]Factor D Back Up'!F157</f>
        <v>18.75375764</v>
      </c>
      <c r="BA13" s="21">
        <f>'[1]Factor D Back Up'!G157</f>
        <v>13202.645378560001</v>
      </c>
    </row>
    <row r="14" spans="1:53" x14ac:dyDescent="0.25">
      <c r="A14" s="29" t="s">
        <v>23</v>
      </c>
      <c r="B14" s="29"/>
      <c r="C14" s="29"/>
      <c r="D14" s="31">
        <v>0</v>
      </c>
      <c r="E14" s="27">
        <v>0</v>
      </c>
      <c r="F14" s="31">
        <v>0</v>
      </c>
      <c r="G14" s="13">
        <v>0</v>
      </c>
      <c r="H14" s="28">
        <v>0</v>
      </c>
      <c r="I14" s="31">
        <v>0</v>
      </c>
      <c r="J14" s="26">
        <v>0</v>
      </c>
      <c r="K14" s="31">
        <v>0</v>
      </c>
      <c r="L14" s="13">
        <v>0</v>
      </c>
      <c r="M14" s="28">
        <v>0</v>
      </c>
      <c r="N14" s="31">
        <v>0</v>
      </c>
      <c r="O14" s="27">
        <v>0</v>
      </c>
      <c r="P14" s="31">
        <v>0</v>
      </c>
      <c r="Q14" s="13">
        <v>0</v>
      </c>
      <c r="R14" s="28">
        <v>0</v>
      </c>
      <c r="S14" s="31">
        <v>0</v>
      </c>
      <c r="T14" s="27">
        <v>0</v>
      </c>
      <c r="U14" s="31">
        <v>0</v>
      </c>
      <c r="V14" s="13">
        <v>0</v>
      </c>
      <c r="W14" s="28">
        <v>0</v>
      </c>
      <c r="X14" s="31">
        <v>0</v>
      </c>
      <c r="Y14" s="26">
        <v>0</v>
      </c>
      <c r="Z14" s="31">
        <v>0</v>
      </c>
      <c r="AA14" s="21">
        <v>0</v>
      </c>
      <c r="AB14" s="28">
        <v>0</v>
      </c>
      <c r="AC14" s="25">
        <v>1</v>
      </c>
      <c r="AD14" s="26">
        <f>AE14/AC14</f>
        <v>1</v>
      </c>
      <c r="AE14" s="25">
        <v>1</v>
      </c>
      <c r="AF14" s="21">
        <f>AG14/AE14</f>
        <v>1800</v>
      </c>
      <c r="AG14" s="21">
        <v>1800</v>
      </c>
      <c r="AH14" s="25">
        <v>0</v>
      </c>
      <c r="AI14" s="26">
        <v>0</v>
      </c>
      <c r="AJ14" s="25">
        <v>0</v>
      </c>
      <c r="AK14" s="21">
        <v>0</v>
      </c>
      <c r="AL14" s="21">
        <v>0</v>
      </c>
      <c r="AM14" s="25">
        <f>'[1]Factor D Back Up'!C168</f>
        <v>5</v>
      </c>
      <c r="AN14" s="26">
        <f>'[1]Factor D Back Up'!D168</f>
        <v>1</v>
      </c>
      <c r="AO14" s="25">
        <f>'[1]Factor D Back Up'!E168</f>
        <v>5</v>
      </c>
      <c r="AP14" s="21">
        <f>'[1]Factor D Back Up'!F168</f>
        <v>10000</v>
      </c>
      <c r="AQ14" s="21">
        <f>'[1]Factor D Back Up'!G168</f>
        <v>50000</v>
      </c>
      <c r="AR14" s="25">
        <f>'[1]Factor D Back Up'!C169</f>
        <v>10</v>
      </c>
      <c r="AS14" s="26">
        <f>'[1]Factor D Back Up'!D169</f>
        <v>1</v>
      </c>
      <c r="AT14" s="25">
        <f>'[1]Factor D Back Up'!E169</f>
        <v>10</v>
      </c>
      <c r="AU14" s="21">
        <f>'[1]Factor D Back Up'!F169</f>
        <v>10000</v>
      </c>
      <c r="AV14" s="21">
        <f>'[1]Factor D Back Up'!G169</f>
        <v>100000</v>
      </c>
      <c r="AW14" s="25">
        <f>'[1]Factor D Back Up'!C170</f>
        <v>15</v>
      </c>
      <c r="AX14" s="26">
        <f>'[1]Factor D Back Up'!D170</f>
        <v>1</v>
      </c>
      <c r="AY14" s="25">
        <f>'[1]Factor D Back Up'!E170</f>
        <v>15</v>
      </c>
      <c r="AZ14" s="21">
        <f>'[1]Factor D Back Up'!F170</f>
        <v>10000</v>
      </c>
      <c r="BA14" s="21">
        <f>'[1]Factor D Back Up'!G170</f>
        <v>150000</v>
      </c>
    </row>
    <row r="15" spans="1:53" x14ac:dyDescent="0.25">
      <c r="A15" s="29" t="s">
        <v>19</v>
      </c>
      <c r="B15" s="29" t="s">
        <v>22</v>
      </c>
      <c r="C15" s="29" t="s">
        <v>20</v>
      </c>
      <c r="D15" s="31">
        <v>222</v>
      </c>
      <c r="E15" s="32">
        <f>F15/D15</f>
        <v>1.2522522522522523</v>
      </c>
      <c r="F15" s="31">
        <v>278</v>
      </c>
      <c r="G15" s="28">
        <f>H15/F15</f>
        <v>357.11636690647487</v>
      </c>
      <c r="H15" s="28">
        <v>99278.35</v>
      </c>
      <c r="I15" s="20">
        <v>607</v>
      </c>
      <c r="J15" s="26">
        <f>K15/I15</f>
        <v>2.8978583196046128</v>
      </c>
      <c r="K15" s="20">
        <v>1759</v>
      </c>
      <c r="L15" s="13">
        <f>M15/K15</f>
        <v>218.35185901080158</v>
      </c>
      <c r="M15" s="13">
        <v>384080.92</v>
      </c>
      <c r="N15" s="20">
        <v>826</v>
      </c>
      <c r="O15" s="27">
        <f>P15/N15</f>
        <v>1.3026634382566586</v>
      </c>
      <c r="P15" s="20">
        <v>1076</v>
      </c>
      <c r="Q15" s="13">
        <f>R15/P15</f>
        <v>357.68903345724908</v>
      </c>
      <c r="R15" s="13">
        <v>384873.4</v>
      </c>
      <c r="S15" s="20">
        <v>927</v>
      </c>
      <c r="T15" s="27">
        <f>U15/S15</f>
        <v>1.8629989212513485</v>
      </c>
      <c r="U15" s="20">
        <v>1727</v>
      </c>
      <c r="V15" s="13">
        <f>W15/U15</f>
        <v>310.02059061957152</v>
      </c>
      <c r="W15" s="13">
        <v>535405.56000000006</v>
      </c>
      <c r="X15" s="25">
        <v>2001</v>
      </c>
      <c r="Y15" s="26">
        <f>Z15/X15</f>
        <v>1.8240879560219889</v>
      </c>
      <c r="Z15" s="25">
        <v>3650</v>
      </c>
      <c r="AA15" s="21">
        <f>AB15/Z15</f>
        <v>299.62210684931506</v>
      </c>
      <c r="AB15" s="21">
        <v>1093620.69</v>
      </c>
      <c r="AC15" s="25">
        <v>327</v>
      </c>
      <c r="AD15" s="26">
        <f>AE15/AC15</f>
        <v>5.0519877675840981</v>
      </c>
      <c r="AE15" s="25">
        <v>1652</v>
      </c>
      <c r="AF15" s="21">
        <f>AG15/AE15</f>
        <v>161.62268159806294</v>
      </c>
      <c r="AG15" s="21">
        <v>267000.67</v>
      </c>
      <c r="AH15" s="25">
        <v>240</v>
      </c>
      <c r="AI15" s="26">
        <f>AJ15/AH15</f>
        <v>1.6416666666666666</v>
      </c>
      <c r="AJ15" s="25">
        <v>394</v>
      </c>
      <c r="AK15" s="21">
        <f>AL15/AJ15</f>
        <v>337.2230456852792</v>
      </c>
      <c r="AL15" s="21">
        <v>132865.88</v>
      </c>
      <c r="AM15" s="25">
        <f>'[1]Factor D Back Up'!C103</f>
        <v>1910</v>
      </c>
      <c r="AN15" s="26">
        <f>'[1]Factor D Back Up'!D103</f>
        <v>1.2</v>
      </c>
      <c r="AO15" s="25">
        <f>'[1]Factor D Back Up'!E103</f>
        <v>2292</v>
      </c>
      <c r="AP15" s="21">
        <f>'[1]Factor D Back Up'!F103</f>
        <v>500</v>
      </c>
      <c r="AQ15" s="21">
        <f>'[1]Factor D Back Up'!G103</f>
        <v>1146000</v>
      </c>
      <c r="AR15" s="25">
        <f>'[1]Factor D Back Up'!C104</f>
        <v>91.666666666666657</v>
      </c>
      <c r="AS15" s="25">
        <f>'[1]Factor D Back Up'!D104</f>
        <v>1</v>
      </c>
      <c r="AT15" s="25">
        <f>'[1]Factor D Back Up'!E104</f>
        <v>91.666666666666657</v>
      </c>
      <c r="AU15" s="21">
        <f>'[1]Factor D Back Up'!F104</f>
        <v>500</v>
      </c>
      <c r="AV15" s="21">
        <f>'[1]Factor D Back Up'!G104</f>
        <v>45833.333333333328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</row>
    <row r="16" spans="1:53" x14ac:dyDescent="0.25">
      <c r="A16" s="29" t="s">
        <v>19</v>
      </c>
      <c r="B16" s="29" t="s">
        <v>13</v>
      </c>
      <c r="C16" s="29" t="s">
        <v>18</v>
      </c>
      <c r="D16" s="20">
        <v>1004</v>
      </c>
      <c r="E16" s="27">
        <f>F16/D16</f>
        <v>2</v>
      </c>
      <c r="F16" s="20">
        <v>2008</v>
      </c>
      <c r="G16" s="28">
        <f>H16/F16</f>
        <v>124.95268924302789</v>
      </c>
      <c r="H16" s="13">
        <v>250905</v>
      </c>
      <c r="I16" s="20">
        <v>1909</v>
      </c>
      <c r="J16" s="26">
        <f>K16/I16</f>
        <v>6.2037716081718175</v>
      </c>
      <c r="K16" s="20">
        <v>11843</v>
      </c>
      <c r="L16" s="13">
        <f>M16/K16</f>
        <v>124.99493371611922</v>
      </c>
      <c r="M16" s="13">
        <v>1480315</v>
      </c>
      <c r="N16" s="20">
        <v>2246</v>
      </c>
      <c r="O16" s="27">
        <f>P16/N16</f>
        <v>6.1818699910952803</v>
      </c>
      <c r="P16" s="20">
        <v>13884.48</v>
      </c>
      <c r="Q16" s="13">
        <f>R16/P16</f>
        <v>124.96056748254166</v>
      </c>
      <c r="R16" s="13">
        <v>1735012.5</v>
      </c>
      <c r="S16" s="20">
        <v>2573</v>
      </c>
      <c r="T16" s="27">
        <f>U16/S16</f>
        <v>5.4290711232024877</v>
      </c>
      <c r="U16" s="20">
        <v>13969</v>
      </c>
      <c r="V16" s="13">
        <f>W16/U16</f>
        <v>124.95237669124489</v>
      </c>
      <c r="W16" s="13">
        <v>1745459.75</v>
      </c>
      <c r="X16" s="25">
        <v>3813</v>
      </c>
      <c r="Y16" s="26">
        <f>Z16/X16</f>
        <v>4.2916338840807766</v>
      </c>
      <c r="Z16" s="25">
        <v>16364</v>
      </c>
      <c r="AA16" s="21">
        <f>AB16/Z16</f>
        <v>124.75799315570765</v>
      </c>
      <c r="AB16" s="21">
        <v>2041539.8</v>
      </c>
      <c r="AC16" s="25">
        <v>1096</v>
      </c>
      <c r="AD16" s="26">
        <f>AE16/AC16</f>
        <v>7.0291970802919712</v>
      </c>
      <c r="AE16" s="25">
        <v>7704</v>
      </c>
      <c r="AF16" s="21">
        <f>AG16/AE16</f>
        <v>124.9967549325026</v>
      </c>
      <c r="AG16" s="21">
        <f>960100+2875</f>
        <v>962975</v>
      </c>
      <c r="AH16" s="25">
        <f>1446+1861+4</f>
        <v>3311</v>
      </c>
      <c r="AI16" s="26">
        <f>AJ16/AH16</f>
        <v>3.8655995167623076</v>
      </c>
      <c r="AJ16" s="25">
        <f>5+8225+4569</f>
        <v>12799</v>
      </c>
      <c r="AK16" s="21">
        <f>AL16/AJ16</f>
        <v>124.81573872958826</v>
      </c>
      <c r="AL16" s="21">
        <f>570782+1026109.64+625</f>
        <v>1597516.6400000001</v>
      </c>
      <c r="AM16" s="25">
        <f>'[1]Factor D Back Up'!C116</f>
        <v>4860</v>
      </c>
      <c r="AN16" s="26">
        <f>'[1]Factor D Back Up'!D116</f>
        <v>7.5</v>
      </c>
      <c r="AO16" s="25">
        <f>'[1]Factor D Back Up'!E116</f>
        <v>36450</v>
      </c>
      <c r="AP16" s="21">
        <f>'[1]Factor D Back Up'!F116</f>
        <v>125</v>
      </c>
      <c r="AQ16" s="21">
        <f>'[1]Factor D Back Up'!G116</f>
        <v>4556250</v>
      </c>
      <c r="AR16" s="25">
        <f>'[1]Factor D Back Up'!C117</f>
        <v>4546.666666666667</v>
      </c>
      <c r="AS16" s="25">
        <f>'[1]Factor D Back Up'!D117</f>
        <v>7.5</v>
      </c>
      <c r="AT16" s="25">
        <f>'[1]Factor D Back Up'!E117</f>
        <v>34100</v>
      </c>
      <c r="AU16" s="21">
        <f>'[1]Factor D Back Up'!F117</f>
        <v>125</v>
      </c>
      <c r="AV16" s="21">
        <f>'[1]Factor D Back Up'!G117</f>
        <v>4262500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</row>
    <row r="17" spans="1:55" x14ac:dyDescent="0.25">
      <c r="A17" s="29" t="s">
        <v>19</v>
      </c>
      <c r="B17" s="29" t="s">
        <v>21</v>
      </c>
      <c r="C17" s="29" t="s">
        <v>20</v>
      </c>
      <c r="D17" s="20">
        <v>156</v>
      </c>
      <c r="E17" s="27">
        <f>F17/D17</f>
        <v>1.0384615384615385</v>
      </c>
      <c r="F17" s="20">
        <v>162</v>
      </c>
      <c r="G17" s="28">
        <f>H17/F17</f>
        <v>223.07098765432099</v>
      </c>
      <c r="H17" s="13">
        <v>36137.5</v>
      </c>
      <c r="I17" s="20">
        <v>482</v>
      </c>
      <c r="J17" s="26">
        <f>K17/I17</f>
        <v>1.095435684647303</v>
      </c>
      <c r="K17" s="20">
        <v>528</v>
      </c>
      <c r="L17" s="13">
        <f>M17/K17</f>
        <v>221.96969696969697</v>
      </c>
      <c r="M17" s="13">
        <v>117200</v>
      </c>
      <c r="N17" s="20">
        <v>535</v>
      </c>
      <c r="O17" s="27">
        <f>P17/N17</f>
        <v>1.1757009345794394</v>
      </c>
      <c r="P17" s="20">
        <v>629</v>
      </c>
      <c r="Q17" s="13">
        <f>R17/P17</f>
        <v>223.88712241653417</v>
      </c>
      <c r="R17" s="13">
        <v>140825</v>
      </c>
      <c r="S17" s="20">
        <v>739</v>
      </c>
      <c r="T17" s="27">
        <f>U17/S17</f>
        <v>1.1596752368064953</v>
      </c>
      <c r="U17" s="20">
        <v>857</v>
      </c>
      <c r="V17" s="13">
        <f>W17/U17</f>
        <v>223.36639439906651</v>
      </c>
      <c r="W17" s="13">
        <v>191425</v>
      </c>
      <c r="X17" s="25">
        <v>875</v>
      </c>
      <c r="Y17" s="26">
        <f>Z17/X17</f>
        <v>1.0582857142857143</v>
      </c>
      <c r="Z17" s="25">
        <v>926</v>
      </c>
      <c r="AA17" s="21">
        <f>AB17/Z17</f>
        <v>224.67602591792655</v>
      </c>
      <c r="AB17" s="21">
        <v>208050</v>
      </c>
      <c r="AC17" s="25">
        <v>1286</v>
      </c>
      <c r="AD17" s="26">
        <f>AE17/AC17</f>
        <v>1.094090202177294</v>
      </c>
      <c r="AE17" s="25">
        <v>1407</v>
      </c>
      <c r="AF17" s="21">
        <f>AG17/AE17</f>
        <v>224.50248756218906</v>
      </c>
      <c r="AG17" s="21">
        <v>315875</v>
      </c>
      <c r="AH17" s="25">
        <v>1118</v>
      </c>
      <c r="AI17" s="26">
        <f>AJ17/AH17</f>
        <v>1.0411449016100178</v>
      </c>
      <c r="AJ17" s="25">
        <v>1164</v>
      </c>
      <c r="AK17" s="21">
        <f>AL17/AJ17</f>
        <v>223.87349656357389</v>
      </c>
      <c r="AL17" s="21">
        <v>260588.75</v>
      </c>
      <c r="AM17" s="25">
        <f>'[1]Factor D Back Up'!C129</f>
        <v>4860</v>
      </c>
      <c r="AN17" s="26">
        <f>'[1]Factor D Back Up'!D129</f>
        <v>1</v>
      </c>
      <c r="AO17" s="25">
        <f>'[1]Factor D Back Up'!E129</f>
        <v>4860</v>
      </c>
      <c r="AP17" s="21">
        <f>'[1]Factor D Back Up'!F129</f>
        <v>225</v>
      </c>
      <c r="AQ17" s="21">
        <f>'[1]Factor D Back Up'!G129</f>
        <v>1093500</v>
      </c>
      <c r="AR17" s="25">
        <f>'[1]Factor D Back Up'!C130</f>
        <v>4860</v>
      </c>
      <c r="AS17" s="25">
        <f>'[1]Factor D Back Up'!D130</f>
        <v>1</v>
      </c>
      <c r="AT17" s="25">
        <f>'[1]Factor D Back Up'!E130</f>
        <v>4860</v>
      </c>
      <c r="AU17" s="21">
        <f>'[1]Factor D Back Up'!F130</f>
        <v>225</v>
      </c>
      <c r="AV17" s="21">
        <f>'[1]Factor D Back Up'!G130</f>
        <v>1093500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</row>
    <row r="18" spans="1:55" x14ac:dyDescent="0.25">
      <c r="A18" s="29" t="s">
        <v>19</v>
      </c>
      <c r="B18" s="29"/>
      <c r="C18" s="29" t="s">
        <v>18</v>
      </c>
      <c r="D18" s="20"/>
      <c r="E18" s="27"/>
      <c r="F18" s="20"/>
      <c r="G18" s="28"/>
      <c r="H18" s="13"/>
      <c r="I18" s="20"/>
      <c r="J18" s="26"/>
      <c r="K18" s="20"/>
      <c r="L18" s="13"/>
      <c r="M18" s="13"/>
      <c r="N18" s="20"/>
      <c r="O18" s="27"/>
      <c r="P18" s="20"/>
      <c r="Q18" s="13"/>
      <c r="R18" s="13"/>
      <c r="S18" s="20"/>
      <c r="T18" s="27"/>
      <c r="U18" s="20"/>
      <c r="V18" s="13"/>
      <c r="W18" s="13"/>
      <c r="X18" s="25"/>
      <c r="Y18" s="26"/>
      <c r="Z18" s="25"/>
      <c r="AA18" s="21"/>
      <c r="AB18" s="21"/>
      <c r="AC18" s="25"/>
      <c r="AD18" s="26"/>
      <c r="AE18" s="25"/>
      <c r="AF18" s="21"/>
      <c r="AG18" s="21"/>
      <c r="AH18" s="25"/>
      <c r="AI18" s="26"/>
      <c r="AJ18" s="25"/>
      <c r="AK18" s="21"/>
      <c r="AL18" s="21"/>
      <c r="AM18" s="25"/>
      <c r="AN18" s="26"/>
      <c r="AO18" s="25"/>
      <c r="AP18" s="21"/>
      <c r="AQ18" s="21"/>
      <c r="AR18" s="25">
        <f>'[1]Factor D Back Up'!C91</f>
        <v>413.33333333333331</v>
      </c>
      <c r="AS18" s="26">
        <f>'[1]Factor D Back Up'!D91</f>
        <v>1</v>
      </c>
      <c r="AT18" s="25">
        <f>'[1]Factor D Back Up'!E91</f>
        <v>413.33333333333331</v>
      </c>
      <c r="AU18" s="21">
        <f>'[1]Factor D Back Up'!F91</f>
        <v>238.8</v>
      </c>
      <c r="AV18" s="24">
        <f>'[1]Factor D Back Up'!G91</f>
        <v>98704</v>
      </c>
      <c r="AW18" s="25">
        <f>'[1]Factor D Back Up'!C92</f>
        <v>5060</v>
      </c>
      <c r="AX18" s="26">
        <f>'[1]Factor D Back Up'!D92</f>
        <v>11.096210308529287</v>
      </c>
      <c r="AY18" s="25">
        <f>'[1]Factor D Back Up'!E92</f>
        <v>56146.824161158191</v>
      </c>
      <c r="AZ18" s="21">
        <f>'[1]Factor D Back Up'!F92</f>
        <v>245.96</v>
      </c>
      <c r="BA18" s="24">
        <f>'[1]Factor D Back Up'!G92</f>
        <v>13809872.87067847</v>
      </c>
    </row>
    <row r="19" spans="1:55" x14ac:dyDescent="0.25">
      <c r="A19" s="29" t="s">
        <v>17</v>
      </c>
      <c r="B19" s="29"/>
      <c r="C19" s="29" t="s">
        <v>16</v>
      </c>
      <c r="D19" s="20"/>
      <c r="E19" s="27"/>
      <c r="F19" s="20"/>
      <c r="G19" s="28"/>
      <c r="H19" s="13"/>
      <c r="I19" s="20"/>
      <c r="J19" s="26"/>
      <c r="K19" s="20"/>
      <c r="L19" s="13"/>
      <c r="M19" s="13"/>
      <c r="N19" s="20"/>
      <c r="O19" s="27"/>
      <c r="P19" s="20"/>
      <c r="Q19" s="13"/>
      <c r="R19" s="13"/>
      <c r="S19" s="20"/>
      <c r="T19" s="27"/>
      <c r="U19" s="20"/>
      <c r="V19" s="13"/>
      <c r="W19" s="13"/>
      <c r="X19" s="25"/>
      <c r="Y19" s="26"/>
      <c r="Z19" s="25"/>
      <c r="AA19" s="21"/>
      <c r="AB19" s="21"/>
      <c r="AC19" s="25"/>
      <c r="AD19" s="26"/>
      <c r="AE19" s="25"/>
      <c r="AF19" s="21"/>
      <c r="AG19" s="21"/>
      <c r="AH19" s="25"/>
      <c r="AI19" s="26"/>
      <c r="AJ19" s="25"/>
      <c r="AK19" s="21"/>
      <c r="AL19" s="21"/>
      <c r="AM19" s="25"/>
      <c r="AN19" s="26"/>
      <c r="AO19" s="25"/>
      <c r="AP19" s="21"/>
      <c r="AQ19" s="21"/>
      <c r="AR19" s="25">
        <f>'[1]Factor D Back Up'!C208</f>
        <v>4</v>
      </c>
      <c r="AS19" s="26">
        <f>'[1]Factor D Back Up'!D208</f>
        <v>12</v>
      </c>
      <c r="AT19" s="25">
        <f>'[1]Factor D Back Up'!E208</f>
        <v>48</v>
      </c>
      <c r="AU19" s="21">
        <f>'[1]Factor D Back Up'!F208</f>
        <v>125.78</v>
      </c>
      <c r="AV19" s="24">
        <f>'[1]Factor D Back Up'!G208</f>
        <v>6037.4400000000005</v>
      </c>
      <c r="AW19" s="25">
        <f>'[1]Factor D Back Up'!C209</f>
        <v>350</v>
      </c>
      <c r="AX19" s="26">
        <f>'[1]Factor D Back Up'!D209</f>
        <v>193</v>
      </c>
      <c r="AY19" s="25">
        <f>'[1]Factor D Back Up'!E209</f>
        <v>67550</v>
      </c>
      <c r="AZ19" s="21">
        <f>'[1]Factor D Back Up'!F209</f>
        <v>125.78</v>
      </c>
      <c r="BA19" s="24">
        <f>'[1]Factor D Back Up'!G209</f>
        <v>8496439</v>
      </c>
    </row>
    <row r="20" spans="1:55" x14ac:dyDescent="0.25">
      <c r="A20" s="29" t="s">
        <v>15</v>
      </c>
      <c r="B20" s="30" t="s">
        <v>13</v>
      </c>
      <c r="C20" s="29" t="s">
        <v>12</v>
      </c>
      <c r="D20" s="20"/>
      <c r="E20" s="27"/>
      <c r="F20" s="20"/>
      <c r="G20" s="28"/>
      <c r="H20" s="13"/>
      <c r="I20" s="20"/>
      <c r="J20" s="26"/>
      <c r="K20" s="20"/>
      <c r="L20" s="13"/>
      <c r="M20" s="13"/>
      <c r="N20" s="20"/>
      <c r="O20" s="27"/>
      <c r="P20" s="20"/>
      <c r="Q20" s="13"/>
      <c r="R20" s="13"/>
      <c r="S20" s="20"/>
      <c r="T20" s="27"/>
      <c r="U20" s="20"/>
      <c r="V20" s="13"/>
      <c r="W20" s="13"/>
      <c r="X20" s="25"/>
      <c r="Y20" s="26"/>
      <c r="Z20" s="25"/>
      <c r="AA20" s="21"/>
      <c r="AB20" s="21"/>
      <c r="AC20" s="25"/>
      <c r="AD20" s="26"/>
      <c r="AE20" s="25"/>
      <c r="AF20" s="21"/>
      <c r="AG20" s="21"/>
      <c r="AH20" s="25"/>
      <c r="AI20" s="26"/>
      <c r="AJ20" s="25"/>
      <c r="AK20" s="21"/>
      <c r="AL20" s="21"/>
      <c r="AM20" s="25"/>
      <c r="AN20" s="26"/>
      <c r="AO20" s="25"/>
      <c r="AP20" s="21"/>
      <c r="AQ20" s="21"/>
      <c r="AR20" s="25">
        <f>'[1]Factor D Back Up'!C221</f>
        <v>24.25</v>
      </c>
      <c r="AS20" s="26">
        <f>'[1]Factor D Back Up'!D221</f>
        <v>6.75</v>
      </c>
      <c r="AT20" s="25">
        <f>'[1]Factor D Back Up'!E221</f>
        <v>163.6875</v>
      </c>
      <c r="AU20" s="21">
        <f>'[1]Factor D Back Up'!F221</f>
        <v>16.25</v>
      </c>
      <c r="AV20" s="24">
        <f>'[1]Factor D Back Up'!G221</f>
        <v>2659.921875</v>
      </c>
      <c r="AW20" s="25">
        <f>'[1]Factor D Back Up'!C222</f>
        <v>437</v>
      </c>
      <c r="AX20" s="26">
        <f>'[1]Factor D Back Up'!D222</f>
        <v>7.75</v>
      </c>
      <c r="AY20" s="25">
        <f>'[1]Factor D Back Up'!E222</f>
        <v>3386.75</v>
      </c>
      <c r="AZ20" s="21">
        <f>'[1]Factor D Back Up'!F222</f>
        <v>16.25</v>
      </c>
      <c r="BA20" s="24">
        <f>'[1]Factor D Back Up'!G222</f>
        <v>55034.6875</v>
      </c>
    </row>
    <row r="21" spans="1:55" x14ac:dyDescent="0.25">
      <c r="A21" s="29" t="s">
        <v>14</v>
      </c>
      <c r="B21" s="30" t="s">
        <v>13</v>
      </c>
      <c r="C21" s="29" t="s">
        <v>12</v>
      </c>
      <c r="D21" s="20"/>
      <c r="E21" s="27"/>
      <c r="F21" s="20"/>
      <c r="G21" s="28"/>
      <c r="H21" s="13"/>
      <c r="I21" s="20"/>
      <c r="J21" s="26"/>
      <c r="K21" s="20"/>
      <c r="L21" s="13"/>
      <c r="M21" s="13"/>
      <c r="N21" s="20"/>
      <c r="O21" s="27"/>
      <c r="P21" s="20"/>
      <c r="Q21" s="13"/>
      <c r="R21" s="13"/>
      <c r="S21" s="20"/>
      <c r="T21" s="27"/>
      <c r="U21" s="20"/>
      <c r="V21" s="13"/>
      <c r="W21" s="13"/>
      <c r="X21" s="25"/>
      <c r="Y21" s="26"/>
      <c r="Z21" s="25"/>
      <c r="AA21" s="21"/>
      <c r="AB21" s="21"/>
      <c r="AC21" s="25"/>
      <c r="AD21" s="26"/>
      <c r="AE21" s="25"/>
      <c r="AF21" s="21"/>
      <c r="AG21" s="21"/>
      <c r="AH21" s="25"/>
      <c r="AI21" s="26"/>
      <c r="AJ21" s="25"/>
      <c r="AK21" s="21"/>
      <c r="AL21" s="21"/>
      <c r="AM21" s="25"/>
      <c r="AN21" s="26"/>
      <c r="AO21" s="25"/>
      <c r="AP21" s="21"/>
      <c r="AQ21" s="21"/>
      <c r="AR21" s="25">
        <f>'[1]Factor D Back Up'!C234</f>
        <v>24.416666666666668</v>
      </c>
      <c r="AS21" s="26">
        <f>'[1]Factor D Back Up'!D234</f>
        <v>32.020000000000003</v>
      </c>
      <c r="AT21" s="25">
        <f>'[1]Factor D Back Up'!E234</f>
        <v>781.82166666666683</v>
      </c>
      <c r="AU21" s="21">
        <f>'[1]Factor D Back Up'!F234</f>
        <v>16.25</v>
      </c>
      <c r="AV21" s="24">
        <f>'[1]Factor D Back Up'!G234</f>
        <v>12704.602083333337</v>
      </c>
      <c r="AW21" s="25">
        <f>'[1]Factor D Back Up'!C235</f>
        <v>439</v>
      </c>
      <c r="AX21" s="26">
        <f>'[1]Factor D Back Up'!D235</f>
        <v>32.020000000000003</v>
      </c>
      <c r="AY21" s="25">
        <f>'[1]Factor D Back Up'!E235</f>
        <v>14056.78</v>
      </c>
      <c r="AZ21" s="21">
        <f>'[1]Factor D Back Up'!F235</f>
        <v>16.25</v>
      </c>
      <c r="BA21" s="24">
        <f>'[1]Factor D Back Up'!G235</f>
        <v>228422.67500000002</v>
      </c>
    </row>
    <row r="22" spans="1:55" x14ac:dyDescent="0.25">
      <c r="A22" s="43" t="s">
        <v>11</v>
      </c>
      <c r="B22" s="43"/>
      <c r="C22" s="43"/>
      <c r="D22" s="44"/>
      <c r="E22" s="44"/>
      <c r="F22" s="44"/>
      <c r="G22" s="44"/>
      <c r="H22" s="13">
        <f>SUM(H4:H17)</f>
        <v>3992784.6500000013</v>
      </c>
      <c r="I22" s="44"/>
      <c r="J22" s="44"/>
      <c r="K22" s="44"/>
      <c r="L22" s="44"/>
      <c r="M22" s="13">
        <f>SUM(M4:M17)</f>
        <v>44949911.629999988</v>
      </c>
      <c r="N22" s="44"/>
      <c r="O22" s="44"/>
      <c r="P22" s="44"/>
      <c r="Q22" s="44"/>
      <c r="R22" s="13">
        <f>SUM(R4:R17)</f>
        <v>59524278.949999943</v>
      </c>
      <c r="S22" s="44"/>
      <c r="T22" s="44"/>
      <c r="U22" s="44"/>
      <c r="V22" s="44"/>
      <c r="W22" s="13">
        <f>SUM(W4:W17)</f>
        <v>65321133.000000149</v>
      </c>
      <c r="X22" s="46"/>
      <c r="Y22" s="46"/>
      <c r="Z22" s="46"/>
      <c r="AA22" s="46"/>
      <c r="AB22" s="21">
        <f>SUM(AB4:AB17)</f>
        <v>120548187.10999998</v>
      </c>
      <c r="AC22" s="46"/>
      <c r="AD22" s="46"/>
      <c r="AE22" s="46"/>
      <c r="AF22" s="46"/>
      <c r="AG22" s="23">
        <f>SUM(AG4:AG17)</f>
        <v>51280585.969999999</v>
      </c>
      <c r="AH22" s="46"/>
      <c r="AI22" s="46"/>
      <c r="AJ22" s="46"/>
      <c r="AK22" s="46"/>
      <c r="AL22" s="21">
        <f>SUM(AL4:AL17)</f>
        <v>29864862.959999997</v>
      </c>
      <c r="AM22" s="46"/>
      <c r="AN22" s="46"/>
      <c r="AO22" s="46"/>
      <c r="AP22" s="46"/>
      <c r="AQ22" s="21">
        <f>SUM(AQ4:AQ17)</f>
        <v>46737831.84578564</v>
      </c>
      <c r="AR22" s="46"/>
      <c r="AS22" s="46"/>
      <c r="AT22" s="46"/>
      <c r="AU22" s="46"/>
      <c r="AV22" s="21">
        <f>SUM(AV4:AV21)</f>
        <v>53895919.861596808</v>
      </c>
      <c r="AW22" s="46"/>
      <c r="AX22" s="46"/>
      <c r="AY22" s="46"/>
      <c r="AZ22" s="46"/>
      <c r="BA22" s="21">
        <f>SUM(BA4:BA21)</f>
        <v>80235553.530314118</v>
      </c>
    </row>
    <row r="23" spans="1:55" x14ac:dyDescent="0.25">
      <c r="A23" s="43" t="s">
        <v>10</v>
      </c>
      <c r="B23" s="43"/>
      <c r="C23" s="43"/>
      <c r="D23" s="44"/>
      <c r="E23" s="44"/>
      <c r="F23" s="44"/>
      <c r="G23" s="44"/>
      <c r="H23" s="20">
        <v>1501</v>
      </c>
      <c r="I23" s="44"/>
      <c r="J23" s="44"/>
      <c r="K23" s="44"/>
      <c r="L23" s="44"/>
      <c r="M23" s="20">
        <v>2057</v>
      </c>
      <c r="N23" s="44"/>
      <c r="O23" s="44"/>
      <c r="P23" s="44"/>
      <c r="Q23" s="44"/>
      <c r="R23" s="19">
        <v>2491</v>
      </c>
      <c r="S23" s="44"/>
      <c r="T23" s="44"/>
      <c r="U23" s="44"/>
      <c r="V23" s="44"/>
      <c r="W23" s="20">
        <v>2817</v>
      </c>
      <c r="X23" s="46"/>
      <c r="Y23" s="46"/>
      <c r="Z23" s="46"/>
      <c r="AA23" s="46"/>
      <c r="AB23" s="15">
        <v>4366</v>
      </c>
      <c r="AC23" s="46"/>
      <c r="AD23" s="46"/>
      <c r="AE23" s="46"/>
      <c r="AF23" s="46"/>
      <c r="AG23" s="15">
        <v>3344</v>
      </c>
      <c r="AH23" s="46"/>
      <c r="AI23" s="46"/>
      <c r="AJ23" s="46"/>
      <c r="AK23" s="46"/>
      <c r="AL23" s="22">
        <v>2950</v>
      </c>
      <c r="AM23" s="46"/>
      <c r="AN23" s="46"/>
      <c r="AO23" s="46"/>
      <c r="AP23" s="46"/>
      <c r="AQ23" s="15">
        <f>'[1]Non Factor D Back Up'!I5</f>
        <v>4860</v>
      </c>
      <c r="AR23" s="46"/>
      <c r="AS23" s="46"/>
      <c r="AT23" s="46"/>
      <c r="AU23" s="46"/>
      <c r="AV23" s="15">
        <f>'[1]Non Factor D Back Up'!J5</f>
        <v>4960</v>
      </c>
      <c r="AW23" s="46"/>
      <c r="AX23" s="46"/>
      <c r="AY23" s="46"/>
      <c r="AZ23" s="46"/>
      <c r="BA23" s="15">
        <f>'[1]Non Factor D Back Up'!K5</f>
        <v>5060</v>
      </c>
    </row>
    <row r="24" spans="1:55" x14ac:dyDescent="0.25">
      <c r="A24" s="43" t="s">
        <v>6</v>
      </c>
      <c r="B24" s="43"/>
      <c r="C24" s="43"/>
      <c r="D24" s="44"/>
      <c r="E24" s="44"/>
      <c r="F24" s="44"/>
      <c r="G24" s="44"/>
      <c r="H24" s="13">
        <f>H22/H23</f>
        <v>2660.0830446369096</v>
      </c>
      <c r="I24" s="44"/>
      <c r="J24" s="44"/>
      <c r="K24" s="44"/>
      <c r="L24" s="44"/>
      <c r="M24" s="13">
        <f>M22/M23</f>
        <v>21852.168998541558</v>
      </c>
      <c r="N24" s="44"/>
      <c r="O24" s="44"/>
      <c r="P24" s="44"/>
      <c r="Q24" s="44"/>
      <c r="R24" s="13">
        <f>R22/R23</f>
        <v>23895.736230429524</v>
      </c>
      <c r="S24" s="44"/>
      <c r="T24" s="44"/>
      <c r="U24" s="44"/>
      <c r="V24" s="44"/>
      <c r="W24" s="13">
        <f>W22/W23</f>
        <v>23188.190628328062</v>
      </c>
      <c r="X24" s="46"/>
      <c r="Y24" s="46"/>
      <c r="Z24" s="46"/>
      <c r="AA24" s="46"/>
      <c r="AB24" s="21">
        <f>AB22/AB23</f>
        <v>27610.670432890514</v>
      </c>
      <c r="AC24" s="46"/>
      <c r="AD24" s="46"/>
      <c r="AE24" s="46"/>
      <c r="AF24" s="46"/>
      <c r="AG24" s="21">
        <f>AG22/AG23</f>
        <v>15335.103459928228</v>
      </c>
      <c r="AH24" s="46"/>
      <c r="AI24" s="46"/>
      <c r="AJ24" s="46"/>
      <c r="AK24" s="46"/>
      <c r="AL24" s="21">
        <f>AL22/AL23</f>
        <v>10123.682359322032</v>
      </c>
      <c r="AM24" s="46"/>
      <c r="AN24" s="46"/>
      <c r="AO24" s="46"/>
      <c r="AP24" s="46"/>
      <c r="AQ24" s="21">
        <f>AQ22/AQ23</f>
        <v>9616.8378283509555</v>
      </c>
      <c r="AR24" s="46"/>
      <c r="AS24" s="46"/>
      <c r="AT24" s="46"/>
      <c r="AU24" s="46"/>
      <c r="AV24" s="21">
        <f>AV22/AV23</f>
        <v>10866.112875321936</v>
      </c>
      <c r="AW24" s="46"/>
      <c r="AX24" s="46"/>
      <c r="AY24" s="46"/>
      <c r="AZ24" s="46"/>
      <c r="BA24" s="21">
        <f>BA22/BA23</f>
        <v>15856.828760931643</v>
      </c>
    </row>
    <row r="25" spans="1:55" x14ac:dyDescent="0.25">
      <c r="A25" s="43" t="s">
        <v>9</v>
      </c>
      <c r="B25" s="43"/>
      <c r="C25" s="43"/>
      <c r="D25" s="44"/>
      <c r="E25" s="44"/>
      <c r="F25" s="44"/>
      <c r="G25" s="44"/>
      <c r="H25" s="20">
        <v>108040</v>
      </c>
      <c r="I25" s="44"/>
      <c r="J25" s="44"/>
      <c r="K25" s="44"/>
      <c r="L25" s="44"/>
      <c r="M25" s="20">
        <v>503983</v>
      </c>
      <c r="N25" s="44"/>
      <c r="O25" s="44"/>
      <c r="P25" s="44"/>
      <c r="Q25" s="44"/>
      <c r="R25" s="19">
        <v>597855</v>
      </c>
      <c r="S25" s="44"/>
      <c r="T25" s="44"/>
      <c r="U25" s="44"/>
      <c r="V25" s="44"/>
      <c r="W25" s="19">
        <v>678667</v>
      </c>
      <c r="X25" s="46"/>
      <c r="Y25" s="46"/>
      <c r="Z25" s="46"/>
      <c r="AA25" s="46"/>
      <c r="AB25" s="18">
        <v>1139193</v>
      </c>
      <c r="AC25" s="46"/>
      <c r="AD25" s="46"/>
      <c r="AE25" s="46"/>
      <c r="AF25" s="46"/>
      <c r="AG25" s="18">
        <v>925678</v>
      </c>
      <c r="AH25" s="46"/>
      <c r="AI25" s="46"/>
      <c r="AJ25" s="46"/>
      <c r="AK25" s="46"/>
      <c r="AL25" s="18">
        <v>847878</v>
      </c>
      <c r="AM25" s="46"/>
      <c r="AN25" s="46"/>
      <c r="AO25" s="46"/>
      <c r="AP25" s="46"/>
      <c r="AQ25" s="15">
        <f>'[1]Non Factor D Back Up'!I6</f>
        <v>1484078.208990912</v>
      </c>
      <c r="AR25" s="46"/>
      <c r="AS25" s="46"/>
      <c r="AT25" s="46"/>
      <c r="AU25" s="46"/>
      <c r="AV25" s="15">
        <f>'[1]Non Factor D Back Up'!J6</f>
        <v>1580316.3027380218</v>
      </c>
      <c r="AW25" s="46"/>
      <c r="AX25" s="46"/>
      <c r="AY25" s="46"/>
      <c r="AZ25" s="46"/>
      <c r="BA25" s="15">
        <f>'[1]Non Factor D Back Up'!K6</f>
        <v>1684404.7248347457</v>
      </c>
    </row>
    <row r="26" spans="1:55" x14ac:dyDescent="0.25">
      <c r="A26" s="43" t="s">
        <v>8</v>
      </c>
      <c r="B26" s="43"/>
      <c r="C26" s="43"/>
      <c r="D26" s="44"/>
      <c r="E26" s="44"/>
      <c r="F26" s="44"/>
      <c r="G26" s="44"/>
      <c r="H26" s="17">
        <f>H25/H23</f>
        <v>71.97868087941373</v>
      </c>
      <c r="I26" s="44"/>
      <c r="J26" s="44"/>
      <c r="K26" s="44"/>
      <c r="L26" s="44"/>
      <c r="M26" s="17">
        <f>M25/M23</f>
        <v>245.00875060768109</v>
      </c>
      <c r="N26" s="44"/>
      <c r="O26" s="44"/>
      <c r="P26" s="44"/>
      <c r="Q26" s="44"/>
      <c r="R26" s="17">
        <f>R25/R23</f>
        <v>240.00602167804095</v>
      </c>
      <c r="S26" s="44"/>
      <c r="T26" s="44"/>
      <c r="U26" s="44"/>
      <c r="V26" s="44"/>
      <c r="W26" s="17">
        <f>W25/W23</f>
        <v>240.91835285764998</v>
      </c>
      <c r="X26" s="46"/>
      <c r="Y26" s="46"/>
      <c r="Z26" s="46"/>
      <c r="AA26" s="46"/>
      <c r="AB26" s="16">
        <f>AB25/AB23</f>
        <v>260.92372881355931</v>
      </c>
      <c r="AC26" s="46"/>
      <c r="AD26" s="46"/>
      <c r="AE26" s="46"/>
      <c r="AF26" s="46"/>
      <c r="AG26" s="16">
        <f>AG25/AG23</f>
        <v>276.81758373205741</v>
      </c>
      <c r="AH26" s="46"/>
      <c r="AI26" s="46"/>
      <c r="AJ26" s="46"/>
      <c r="AK26" s="46"/>
      <c r="AL26" s="16">
        <f>AL25/AL23</f>
        <v>287.41627118644067</v>
      </c>
      <c r="AM26" s="46"/>
      <c r="AN26" s="46"/>
      <c r="AO26" s="46"/>
      <c r="AP26" s="46"/>
      <c r="AQ26" s="15">
        <f>'[1]Non Factor D Back Up'!I7</f>
        <v>305.36588662364443</v>
      </c>
      <c r="AR26" s="46"/>
      <c r="AS26" s="46"/>
      <c r="AT26" s="46"/>
      <c r="AU26" s="46"/>
      <c r="AV26" s="15">
        <f>'[1]Non Factor D Back Up'!J7</f>
        <v>318.61215781008502</v>
      </c>
      <c r="AW26" s="46"/>
      <c r="AX26" s="46"/>
      <c r="AY26" s="46"/>
      <c r="AZ26" s="46"/>
      <c r="BA26" s="15">
        <f>'[1]Non Factor D Back Up'!K7</f>
        <v>332.88630925587859</v>
      </c>
      <c r="BC26" s="14"/>
    </row>
    <row r="27" spans="1:55" x14ac:dyDescent="0.25">
      <c r="A27" s="43" t="s">
        <v>5</v>
      </c>
      <c r="B27" s="43"/>
      <c r="C27" s="43"/>
      <c r="D27" s="44"/>
      <c r="E27" s="44"/>
      <c r="F27" s="44"/>
      <c r="G27" s="44"/>
      <c r="H27" s="13">
        <v>49050.66</v>
      </c>
      <c r="I27" s="44"/>
      <c r="J27" s="44"/>
      <c r="K27" s="44"/>
      <c r="L27" s="44"/>
      <c r="M27" s="13">
        <v>28848.09</v>
      </c>
      <c r="N27" s="44"/>
      <c r="O27" s="44"/>
      <c r="P27" s="44"/>
      <c r="Q27" s="44"/>
      <c r="R27" s="12">
        <v>28481.9</v>
      </c>
      <c r="S27" s="44"/>
      <c r="T27" s="44"/>
      <c r="U27" s="44"/>
      <c r="V27" s="44"/>
      <c r="W27" s="12">
        <v>25244.21</v>
      </c>
      <c r="X27" s="46"/>
      <c r="Y27" s="46"/>
      <c r="Z27" s="46"/>
      <c r="AA27" s="46"/>
      <c r="AB27" s="11">
        <v>23734</v>
      </c>
      <c r="AC27" s="46"/>
      <c r="AD27" s="46"/>
      <c r="AE27" s="46"/>
      <c r="AF27" s="46"/>
      <c r="AG27" s="11">
        <v>36158.82</v>
      </c>
      <c r="AH27" s="46"/>
      <c r="AI27" s="46"/>
      <c r="AJ27" s="46"/>
      <c r="AK27" s="46"/>
      <c r="AL27" s="11">
        <v>44982.84</v>
      </c>
      <c r="AM27" s="46"/>
      <c r="AN27" s="46"/>
      <c r="AO27" s="46"/>
      <c r="AP27" s="46"/>
      <c r="AQ27" s="10">
        <f>'[1]Non Factor D Back Up'!I8</f>
        <v>33452.945714285706</v>
      </c>
      <c r="AR27" s="46"/>
      <c r="AS27" s="46"/>
      <c r="AT27" s="46"/>
      <c r="AU27" s="46"/>
      <c r="AV27" s="10">
        <f>'[1]Non Factor D Back Up'!J8</f>
        <v>33369.734999999993</v>
      </c>
      <c r="AW27" s="46"/>
      <c r="AX27" s="46"/>
      <c r="AY27" s="46"/>
      <c r="AZ27" s="46"/>
      <c r="BA27" s="10">
        <f>'[1]Non Factor D Back Up'!K8</f>
        <v>33286.52428571428</v>
      </c>
    </row>
    <row r="28" spans="1:55" x14ac:dyDescent="0.25">
      <c r="A28" s="43" t="s">
        <v>3</v>
      </c>
      <c r="B28" s="43"/>
      <c r="C28" s="43"/>
      <c r="D28" s="44"/>
      <c r="E28" s="44"/>
      <c r="F28" s="44"/>
      <c r="G28" s="44"/>
      <c r="H28" s="13">
        <v>46327.5</v>
      </c>
      <c r="I28" s="44"/>
      <c r="J28" s="44"/>
      <c r="K28" s="44"/>
      <c r="L28" s="44"/>
      <c r="M28" s="13">
        <v>49378.42</v>
      </c>
      <c r="N28" s="44"/>
      <c r="O28" s="44"/>
      <c r="P28" s="44"/>
      <c r="Q28" s="44"/>
      <c r="R28" s="12">
        <v>51716.03</v>
      </c>
      <c r="S28" s="44"/>
      <c r="T28" s="44"/>
      <c r="U28" s="44"/>
      <c r="V28" s="44"/>
      <c r="W28" s="12">
        <v>60471.92</v>
      </c>
      <c r="X28" s="46"/>
      <c r="Y28" s="46"/>
      <c r="Z28" s="46"/>
      <c r="AA28" s="46"/>
      <c r="AB28" s="11">
        <v>60166</v>
      </c>
      <c r="AC28" s="46"/>
      <c r="AD28" s="46"/>
      <c r="AE28" s="46"/>
      <c r="AF28" s="46"/>
      <c r="AG28" s="11">
        <v>61647.23</v>
      </c>
      <c r="AH28" s="46"/>
      <c r="AI28" s="46"/>
      <c r="AJ28" s="46"/>
      <c r="AK28" s="46"/>
      <c r="AL28" s="11">
        <v>61610.35</v>
      </c>
      <c r="AM28" s="46"/>
      <c r="AN28" s="46"/>
      <c r="AO28" s="46"/>
      <c r="AP28" s="46"/>
      <c r="AQ28" s="10">
        <f>'[1]Non Factor D Back Up'!I9</f>
        <v>67164.798571428575</v>
      </c>
      <c r="AR28" s="46"/>
      <c r="AS28" s="46"/>
      <c r="AT28" s="46"/>
      <c r="AU28" s="46"/>
      <c r="AV28" s="10">
        <f>'[1]Non Factor D Back Up'!J9</f>
        <v>69980.375</v>
      </c>
      <c r="AW28" s="46"/>
      <c r="AX28" s="46"/>
      <c r="AY28" s="46"/>
      <c r="AZ28" s="46"/>
      <c r="BA28" s="10">
        <f>'[1]Non Factor D Back Up'!K9</f>
        <v>72795.951428571425</v>
      </c>
    </row>
    <row r="29" spans="1:55" x14ac:dyDescent="0.25">
      <c r="A29" s="43" t="s">
        <v>2</v>
      </c>
      <c r="B29" s="43"/>
      <c r="C29" s="43"/>
      <c r="D29" s="44"/>
      <c r="E29" s="44"/>
      <c r="F29" s="44"/>
      <c r="G29" s="44"/>
      <c r="H29" s="13">
        <v>6140.8</v>
      </c>
      <c r="I29" s="44"/>
      <c r="J29" s="44"/>
      <c r="K29" s="44"/>
      <c r="L29" s="44"/>
      <c r="M29" s="13">
        <v>7033.64</v>
      </c>
      <c r="N29" s="44"/>
      <c r="O29" s="44"/>
      <c r="P29" s="44"/>
      <c r="Q29" s="44"/>
      <c r="R29" s="12">
        <v>8907.06</v>
      </c>
      <c r="S29" s="44"/>
      <c r="T29" s="44"/>
      <c r="U29" s="44"/>
      <c r="V29" s="44"/>
      <c r="W29" s="12">
        <v>8848.3700000000008</v>
      </c>
      <c r="X29" s="46"/>
      <c r="Y29" s="46"/>
      <c r="Z29" s="46"/>
      <c r="AA29" s="46"/>
      <c r="AB29" s="11">
        <v>8776</v>
      </c>
      <c r="AC29" s="46"/>
      <c r="AD29" s="46"/>
      <c r="AE29" s="46"/>
      <c r="AF29" s="46"/>
      <c r="AG29" s="11">
        <v>61615.21</v>
      </c>
      <c r="AH29" s="46"/>
      <c r="AI29" s="46"/>
      <c r="AJ29" s="46"/>
      <c r="AK29" s="46"/>
      <c r="AL29" s="11">
        <v>9294.76</v>
      </c>
      <c r="AM29" s="46"/>
      <c r="AN29" s="46"/>
      <c r="AO29" s="46"/>
      <c r="AP29" s="46"/>
      <c r="AQ29" s="10">
        <f>'[1]Non Factor D Back Up'!I10</f>
        <v>32729.971428571422</v>
      </c>
      <c r="AR29" s="46"/>
      <c r="AS29" s="46"/>
      <c r="AT29" s="46"/>
      <c r="AU29" s="46"/>
      <c r="AV29" s="10">
        <f>'[1]Non Factor D Back Up'!J10</f>
        <v>36961.898571428566</v>
      </c>
      <c r="AW29" s="46"/>
      <c r="AX29" s="46"/>
      <c r="AY29" s="46"/>
      <c r="AZ29" s="46"/>
      <c r="BA29" s="10">
        <f>'[1]Non Factor D Back Up'!K10</f>
        <v>41193.825714285704</v>
      </c>
    </row>
    <row r="31" spans="1:55" x14ac:dyDescent="0.25">
      <c r="A31" t="s">
        <v>7</v>
      </c>
    </row>
    <row r="32" spans="1:55" x14ac:dyDescent="0.25">
      <c r="A32" t="s">
        <v>6</v>
      </c>
      <c r="H32" s="8">
        <f>H24</f>
        <v>2660.0830446369096</v>
      </c>
      <c r="M32" s="8">
        <f>M24</f>
        <v>21852.168998541558</v>
      </c>
      <c r="R32" s="8">
        <f>R24</f>
        <v>23895.736230429524</v>
      </c>
      <c r="W32" s="8">
        <f>W24</f>
        <v>23188.190628328062</v>
      </c>
      <c r="X32" s="9"/>
      <c r="Y32" s="9"/>
      <c r="Z32" s="9"/>
      <c r="AA32" s="9"/>
      <c r="AB32" s="7">
        <f>AB24</f>
        <v>27610.670432890514</v>
      </c>
      <c r="AC32" s="9"/>
      <c r="AD32" s="9"/>
      <c r="AE32" s="9"/>
      <c r="AF32" s="9"/>
      <c r="AG32" s="7">
        <f>AG24</f>
        <v>15335.103459928228</v>
      </c>
      <c r="AL32" s="7">
        <f>AL24</f>
        <v>10123.682359322032</v>
      </c>
      <c r="AQ32" s="7">
        <f>AQ24</f>
        <v>9616.8378283509555</v>
      </c>
      <c r="AV32" s="7">
        <f>AV24</f>
        <v>10866.112875321936</v>
      </c>
      <c r="BA32" s="7">
        <f>BA24</f>
        <v>15856.828760931643</v>
      </c>
    </row>
    <row r="33" spans="1:53" x14ac:dyDescent="0.25">
      <c r="A33" t="s">
        <v>5</v>
      </c>
      <c r="H33" s="8">
        <f>H27</f>
        <v>49050.66</v>
      </c>
      <c r="M33" s="8">
        <f>M27</f>
        <v>28848.09</v>
      </c>
      <c r="R33" s="8">
        <f>R27</f>
        <v>28481.9</v>
      </c>
      <c r="W33" s="8">
        <f>W27</f>
        <v>25244.21</v>
      </c>
      <c r="AB33" s="7">
        <f>AB27</f>
        <v>23734</v>
      </c>
      <c r="AG33" s="7">
        <f>AG27</f>
        <v>36158.82</v>
      </c>
      <c r="AL33" s="7">
        <f>AL27</f>
        <v>44982.84</v>
      </c>
      <c r="AQ33" s="7">
        <f>AQ27</f>
        <v>33452.945714285706</v>
      </c>
      <c r="AV33" s="7">
        <f>AV27</f>
        <v>33369.734999999993</v>
      </c>
      <c r="BA33" s="7">
        <f>BA27</f>
        <v>33286.52428571428</v>
      </c>
    </row>
    <row r="34" spans="1:53" x14ac:dyDescent="0.25">
      <c r="A34" t="s">
        <v>4</v>
      </c>
      <c r="H34" s="8">
        <f>SUM(H32:H33)</f>
        <v>51710.743044636911</v>
      </c>
      <c r="M34" s="8">
        <f>SUM(M32:M33)</f>
        <v>50700.258998541554</v>
      </c>
      <c r="R34" s="8">
        <f>SUM(R32:R33)</f>
        <v>52377.636230429525</v>
      </c>
      <c r="W34" s="8">
        <f>SUM(W32:W33)</f>
        <v>48432.400628328061</v>
      </c>
      <c r="AB34" s="7">
        <f>SUM(AB32:AB33)</f>
        <v>51344.670432890518</v>
      </c>
      <c r="AG34" s="7">
        <f>SUM(AG32:AG33)</f>
        <v>51493.923459928228</v>
      </c>
      <c r="AL34" s="7">
        <f>SUM(AL32:AL33)</f>
        <v>55106.522359322029</v>
      </c>
      <c r="AQ34" s="7">
        <f>SUM(AQ32:AQ33)</f>
        <v>43069.783542636666</v>
      </c>
      <c r="AV34" s="7">
        <f>SUM(AV32:AV33)</f>
        <v>44235.847875321931</v>
      </c>
      <c r="BA34" s="7">
        <f>SUM(BA32:BA33)</f>
        <v>49143.35304664592</v>
      </c>
    </row>
    <row r="35" spans="1:53" x14ac:dyDescent="0.25">
      <c r="M35" s="6"/>
      <c r="R35" s="6"/>
      <c r="W35" s="6"/>
    </row>
    <row r="36" spans="1:53" x14ac:dyDescent="0.25">
      <c r="A36" t="s">
        <v>3</v>
      </c>
      <c r="H36" s="8">
        <f>H28</f>
        <v>46327.5</v>
      </c>
      <c r="M36" s="8">
        <f>M28</f>
        <v>49378.42</v>
      </c>
      <c r="R36" s="8">
        <f>R28</f>
        <v>51716.03</v>
      </c>
      <c r="W36" s="8">
        <f>W28</f>
        <v>60471.92</v>
      </c>
      <c r="AB36" s="7">
        <f>AB28</f>
        <v>60166</v>
      </c>
      <c r="AG36" s="7">
        <f>AG28</f>
        <v>61647.23</v>
      </c>
      <c r="AL36" s="7">
        <f>AL28</f>
        <v>61610.35</v>
      </c>
      <c r="AQ36" s="7">
        <f>AQ28</f>
        <v>67164.798571428575</v>
      </c>
      <c r="AV36" s="7">
        <f>AV28</f>
        <v>69980.375</v>
      </c>
      <c r="BA36" s="7">
        <f>BA28</f>
        <v>72795.951428571425</v>
      </c>
    </row>
    <row r="37" spans="1:53" x14ac:dyDescent="0.25">
      <c r="A37" t="s">
        <v>2</v>
      </c>
      <c r="H37" s="8">
        <f>H29</f>
        <v>6140.8</v>
      </c>
      <c r="M37" s="8">
        <f>M29</f>
        <v>7033.64</v>
      </c>
      <c r="R37" s="8">
        <f>R29</f>
        <v>8907.06</v>
      </c>
      <c r="W37" s="8">
        <f>W29</f>
        <v>8848.3700000000008</v>
      </c>
      <c r="AB37" s="7">
        <f>AB29</f>
        <v>8776</v>
      </c>
      <c r="AG37" s="7">
        <f>AG29</f>
        <v>61615.21</v>
      </c>
      <c r="AL37" s="7">
        <f>AL29</f>
        <v>9294.76</v>
      </c>
      <c r="AQ37" s="7">
        <f>AQ29</f>
        <v>32729.971428571422</v>
      </c>
      <c r="AV37" s="7">
        <f>AV29</f>
        <v>36961.898571428566</v>
      </c>
      <c r="BA37" s="7">
        <f>BA29</f>
        <v>41193.825714285704</v>
      </c>
    </row>
    <row r="38" spans="1:53" x14ac:dyDescent="0.25">
      <c r="A38" t="s">
        <v>1</v>
      </c>
      <c r="H38" s="8">
        <f>SUM(H36:H37)</f>
        <v>52468.3</v>
      </c>
      <c r="M38" s="8">
        <f>SUM(M36:M37)</f>
        <v>56412.06</v>
      </c>
      <c r="R38" s="8">
        <f>SUM(R36:R37)</f>
        <v>60623.09</v>
      </c>
      <c r="W38" s="8">
        <f>SUM(W36:W37)</f>
        <v>69320.289999999994</v>
      </c>
      <c r="AB38" s="7">
        <f>SUM(AB36:AB37)</f>
        <v>68942</v>
      </c>
      <c r="AG38" s="7">
        <f>SUM(AG36:AG37)</f>
        <v>123262.44</v>
      </c>
      <c r="AL38" s="7">
        <f>SUM(AL36:AL37)</f>
        <v>70905.11</v>
      </c>
      <c r="AQ38" s="7">
        <f>SUM(AQ36:AQ37)</f>
        <v>99894.76999999999</v>
      </c>
      <c r="AV38" s="7">
        <f>SUM(AV36:AV37)</f>
        <v>106942.27357142857</v>
      </c>
      <c r="BA38" s="7">
        <f>SUM(BA36:BA37)</f>
        <v>113989.77714285713</v>
      </c>
    </row>
    <row r="39" spans="1:53" x14ac:dyDescent="0.25">
      <c r="M39" s="6"/>
      <c r="R39" s="6"/>
      <c r="W39" s="6"/>
    </row>
    <row r="40" spans="1:53" x14ac:dyDescent="0.25">
      <c r="A40" t="s">
        <v>0</v>
      </c>
      <c r="H40" s="5" t="str">
        <f>IF(H38&gt;H34,"YES","NO")</f>
        <v>YES</v>
      </c>
      <c r="M40" s="5" t="str">
        <f>IF(M38&gt;M34,"YES","NO")</f>
        <v>YES</v>
      </c>
      <c r="R40" s="5" t="str">
        <f>IF(R38&gt;R34,"YES","NO")</f>
        <v>YES</v>
      </c>
      <c r="W40" s="5" t="str">
        <f>IF(W38&gt;W34,"YES","NO")</f>
        <v>YES</v>
      </c>
      <c r="AB40" s="4" t="str">
        <f>IF(AB38&gt;AB34,"YES","NO")</f>
        <v>YES</v>
      </c>
      <c r="AG40" s="4" t="str">
        <f>IF(AG38&gt;AG34,"YES","NO")</f>
        <v>YES</v>
      </c>
      <c r="AL40" s="4" t="str">
        <f>IF(AL38&gt;AL34,"YES","NO")</f>
        <v>YES</v>
      </c>
      <c r="AQ40" s="4" t="str">
        <f>IF(AQ38&gt;AQ34,"YES","NO")</f>
        <v>YES</v>
      </c>
      <c r="AV40" s="4" t="str">
        <f>IF(AV38&gt;AV34,"YES","NO")</f>
        <v>YES</v>
      </c>
      <c r="BA40" s="4" t="str">
        <f>IF(BA38&gt;BA34,"YES","NO")</f>
        <v>YES</v>
      </c>
    </row>
    <row r="42" spans="1:53" x14ac:dyDescent="0.25">
      <c r="AZ42" s="3"/>
      <c r="BA42" s="2"/>
    </row>
    <row r="43" spans="1:53" x14ac:dyDescent="0.25">
      <c r="AZ43" s="3"/>
      <c r="BA43" s="2"/>
    </row>
    <row r="44" spans="1:53" x14ac:dyDescent="0.25">
      <c r="BA44" s="2"/>
    </row>
  </sheetData>
  <sheetProtection password="88F5" sheet="1" objects="1" scenarios="1" selectLockedCells="1" selectUnlockedCells="1"/>
  <mergeCells count="29">
    <mergeCell ref="AW22:AZ29"/>
    <mergeCell ref="AC2:AG2"/>
    <mergeCell ref="AH2:AL2"/>
    <mergeCell ref="I2:M2"/>
    <mergeCell ref="N2:R2"/>
    <mergeCell ref="S22:V29"/>
    <mergeCell ref="X22:AA29"/>
    <mergeCell ref="AC22:AF29"/>
    <mergeCell ref="AH22:AK29"/>
    <mergeCell ref="AM22:AP29"/>
    <mergeCell ref="AR22:AU29"/>
    <mergeCell ref="AM2:AQ2"/>
    <mergeCell ref="AR2:AV2"/>
    <mergeCell ref="X2:AB2"/>
    <mergeCell ref="S2:W2"/>
    <mergeCell ref="AW2:BA2"/>
    <mergeCell ref="A2:C2"/>
    <mergeCell ref="A22:C22"/>
    <mergeCell ref="I22:L29"/>
    <mergeCell ref="N22:Q29"/>
    <mergeCell ref="D2:H2"/>
    <mergeCell ref="A27:C27"/>
    <mergeCell ref="A28:C28"/>
    <mergeCell ref="A29:C29"/>
    <mergeCell ref="D22:G29"/>
    <mergeCell ref="A26:C26"/>
    <mergeCell ref="A25:C25"/>
    <mergeCell ref="A23:C23"/>
    <mergeCell ref="A24:C24"/>
  </mergeCells>
  <pageMargins left="0.25" right="0.25" top="0.75" bottom="0.75" header="0.3" footer="0.3"/>
  <pageSetup paperSize="5" scale="75" fitToHeight="4" orientation="landscape" r:id="rId1"/>
  <headerFooter>
    <oddFooter>&amp;L&amp;Z&amp;F
&amp;A&amp;R
&amp;D
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Years 6 - 10 Demonstration</vt:lpstr>
      <vt:lpstr>'Years 6 - 10 Demonstration'!Print_Area</vt:lpstr>
      <vt:lpstr>'Years 6 - 10 Demonstration'!Print_Titles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TrinaDutta</dc:creator>
  <cp:lastModifiedBy>TrinaDutta</cp:lastModifiedBy>
  <dcterms:created xsi:type="dcterms:W3CDTF">2015-04-17T20:02:00Z</dcterms:created>
  <dcterms:modified xsi:type="dcterms:W3CDTF">2015-04-17T20:17:30Z</dcterms:modified>
</cp:coreProperties>
</file>